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S:\searq\restrito\4-Serviços\Impermeabilizacao_Coberta_Sede\3. Orçamento\R0\"/>
    </mc:Choice>
  </mc:AlternateContent>
  <xr:revisionPtr revIDLastSave="0" documentId="13_ncr:1_{6748229C-8A8D-4C60-A8ED-666E6BE7CEEC}" xr6:coauthVersionLast="47" xr6:coauthVersionMax="47" xr10:uidLastSave="{00000000-0000-0000-0000-000000000000}"/>
  <bookViews>
    <workbookView xWindow="-120" yWindow="-120" windowWidth="29040" windowHeight="15840" tabRatio="828" xr2:uid="{00000000-000D-0000-FFFF-FFFF00000000}"/>
  </bookViews>
  <sheets>
    <sheet name="Orçamento com BDI" sheetId="7" r:id="rId1"/>
    <sheet name="Composições de custos" sheetId="14" r:id="rId2"/>
    <sheet name="Memória de quantitativos" sheetId="3" r:id="rId3"/>
    <sheet name="Cronograma" sheetId="4" r:id="rId4"/>
    <sheet name="BDI" sheetId="5" r:id="rId5"/>
    <sheet name="Cálculo ISS" sheetId="6" r:id="rId6"/>
    <sheet name="Modelo Enc. Sociais" sheetId="9" r:id="rId7"/>
    <sheet name="CURVA ABC - SERVIÇOS" sheetId="10" r:id="rId8"/>
    <sheet name="CURVA ABC - INSUMOS" sheetId="13" r:id="rId9"/>
  </sheets>
  <definedNames>
    <definedName name="__Anonymous_Sheet_DB__0" localSheetId="8">#REF!</definedName>
    <definedName name="__Anonymous_Sheet_DB__0" localSheetId="7">#REF!</definedName>
    <definedName name="__Anonymous_Sheet_DB__0" localSheetId="6">#REF!</definedName>
    <definedName name="__Anonymous_Sheet_DB__0">#REF!</definedName>
    <definedName name="_xlnm._FilterDatabase" localSheetId="3" hidden="1">Cronograma!$A$11:$A$54</definedName>
    <definedName name="_xlnm._FilterDatabase" localSheetId="0" hidden="1">'Orçamento com BDI'!$D$12:$D$91</definedName>
    <definedName name="_xlnm.Print_Area" localSheetId="4">BDI!$A$1:$C$43</definedName>
    <definedName name="_xlnm.Print_Area" localSheetId="6">'Modelo Enc. Sociais'!$A$1:$D$47</definedName>
    <definedName name="Excel_BuiltIn_Print_Area_2">NA()</definedName>
    <definedName name="Excel_BuiltIn_Print_Area_3">NA()</definedName>
    <definedName name="_xlnm.Print_Titles" localSheetId="8">'CURVA ABC - INSUMOS'!$9:$9</definedName>
    <definedName name="_xlnm.Print_Titles" localSheetId="7">'CURVA ABC - SERVIÇOS'!$9:$9</definedName>
    <definedName name="_xlnm.Print_Titles" localSheetId="0">'Orçamento com BDI'!$11:$11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2" i="13" l="1"/>
  <c r="H13" i="13" s="1"/>
  <c r="H14" i="13" s="1"/>
  <c r="H15" i="13" s="1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H54" i="13" s="1"/>
  <c r="H55" i="13" s="1"/>
  <c r="H56" i="13" s="1"/>
  <c r="H57" i="13" s="1"/>
  <c r="H58" i="13" s="1"/>
  <c r="H59" i="13" s="1"/>
  <c r="H60" i="13" s="1"/>
  <c r="H61" i="13" s="1"/>
  <c r="H62" i="13" s="1"/>
  <c r="H63" i="13" s="1"/>
  <c r="H64" i="13" s="1"/>
  <c r="H65" i="13" s="1"/>
  <c r="H66" i="13" s="1"/>
  <c r="H67" i="13" s="1"/>
  <c r="H68" i="13" s="1"/>
  <c r="H69" i="13" s="1"/>
  <c r="H70" i="13" s="1"/>
  <c r="H71" i="13" s="1"/>
  <c r="H72" i="13" s="1"/>
  <c r="H73" i="13" s="1"/>
  <c r="H74" i="13" s="1"/>
  <c r="H75" i="13" s="1"/>
  <c r="H76" i="13" s="1"/>
  <c r="H77" i="13" s="1"/>
  <c r="H78" i="13" s="1"/>
  <c r="H79" i="13" s="1"/>
  <c r="H80" i="13" s="1"/>
  <c r="H81" i="13" s="1"/>
  <c r="H82" i="13" s="1"/>
  <c r="H83" i="13" s="1"/>
  <c r="H84" i="13" s="1"/>
  <c r="H85" i="13" s="1"/>
  <c r="H86" i="13" s="1"/>
  <c r="H87" i="13" s="1"/>
  <c r="H88" i="13" s="1"/>
  <c r="H89" i="13" s="1"/>
  <c r="H90" i="13" s="1"/>
  <c r="H91" i="13" s="1"/>
  <c r="H92" i="13" s="1"/>
  <c r="H93" i="13" s="1"/>
  <c r="H94" i="13" s="1"/>
  <c r="H95" i="13" s="1"/>
  <c r="H96" i="13" s="1"/>
  <c r="H97" i="13" s="1"/>
  <c r="H98" i="13" s="1"/>
  <c r="H99" i="13" s="1"/>
  <c r="H100" i="13" s="1"/>
  <c r="H101" i="13" s="1"/>
  <c r="H102" i="13" s="1"/>
  <c r="H103" i="13" s="1"/>
  <c r="H104" i="13" s="1"/>
  <c r="H105" i="13" s="1"/>
  <c r="H106" i="13" s="1"/>
  <c r="H107" i="13" s="1"/>
  <c r="H108" i="13" s="1"/>
  <c r="H109" i="13" s="1"/>
  <c r="H110" i="13" s="1"/>
  <c r="H111" i="13" s="1"/>
  <c r="H112" i="13" s="1"/>
  <c r="H113" i="13" s="1"/>
  <c r="H114" i="13" s="1"/>
  <c r="H115" i="13" s="1"/>
  <c r="H116" i="13" s="1"/>
  <c r="H117" i="13" s="1"/>
  <c r="H118" i="13" s="1"/>
  <c r="H119" i="13" s="1"/>
  <c r="H120" i="13" s="1"/>
  <c r="H121" i="13" s="1"/>
  <c r="H122" i="13" s="1"/>
  <c r="H123" i="13" s="1"/>
  <c r="H124" i="13" s="1"/>
  <c r="H125" i="13" s="1"/>
  <c r="H126" i="13" s="1"/>
  <c r="H127" i="13" s="1"/>
  <c r="H128" i="13" s="1"/>
  <c r="H129" i="13" s="1"/>
  <c r="H130" i="13" s="1"/>
  <c r="H131" i="13" s="1"/>
  <c r="H132" i="13" s="1"/>
  <c r="H133" i="13" s="1"/>
  <c r="H134" i="13" s="1"/>
  <c r="H135" i="13" s="1"/>
  <c r="H136" i="13" s="1"/>
  <c r="H137" i="13" s="1"/>
  <c r="H138" i="13" s="1"/>
  <c r="H139" i="13" s="1"/>
  <c r="H140" i="13" s="1"/>
  <c r="H141" i="13" s="1"/>
  <c r="H142" i="13" s="1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F142" i="13"/>
  <c r="K12" i="10"/>
  <c r="K13" i="10"/>
  <c r="K14" i="10"/>
  <c r="K15" i="10"/>
  <c r="K16" i="10" s="1"/>
  <c r="K17" i="10" s="1"/>
  <c r="K18" i="10" s="1"/>
  <c r="K19" i="10" s="1"/>
  <c r="K20" i="10" s="1"/>
  <c r="K21" i="10" s="1"/>
  <c r="K22" i="10" s="1"/>
  <c r="K23" i="10" s="1"/>
  <c r="K24" i="10" s="1"/>
  <c r="K25" i="10" s="1"/>
  <c r="K26" i="10" s="1"/>
  <c r="K27" i="10" s="1"/>
  <c r="K28" i="10" s="1"/>
  <c r="K29" i="10" s="1"/>
  <c r="K30" i="10" s="1"/>
  <c r="K31" i="10" s="1"/>
  <c r="K32" i="10" s="1"/>
  <c r="K33" i="10" s="1"/>
  <c r="K34" i="10" s="1"/>
  <c r="K35" i="10" s="1"/>
  <c r="K36" i="10" s="1"/>
  <c r="K37" i="10" s="1"/>
  <c r="K38" i="10" s="1"/>
  <c r="K39" i="10" s="1"/>
  <c r="K40" i="10" s="1"/>
  <c r="K41" i="10" s="1"/>
  <c r="K42" i="10" s="1"/>
  <c r="K43" i="10" s="1"/>
  <c r="K44" i="10" s="1"/>
  <c r="K45" i="10" s="1"/>
  <c r="K46" i="10" s="1"/>
  <c r="K47" i="10" s="1"/>
  <c r="K48" i="10" s="1"/>
  <c r="K49" i="10" s="1"/>
  <c r="K50" i="10" s="1"/>
  <c r="K51" i="10" s="1"/>
  <c r="K52" i="10" s="1"/>
  <c r="K53" i="10" s="1"/>
  <c r="K54" i="10" s="1"/>
  <c r="K55" i="10" s="1"/>
  <c r="K56" i="10" s="1"/>
  <c r="K57" i="10" s="1"/>
  <c r="K58" i="10" s="1"/>
  <c r="K59" i="10" s="1"/>
  <c r="K60" i="10" s="1"/>
  <c r="K61" i="10" s="1"/>
  <c r="K62" i="10" s="1"/>
  <c r="K63" i="10" s="1"/>
  <c r="K64" i="10" s="1"/>
  <c r="K65" i="10" s="1"/>
  <c r="K66" i="10" s="1"/>
  <c r="K67" i="10" s="1"/>
  <c r="K68" i="10" s="1"/>
  <c r="K69" i="10" s="1"/>
  <c r="K70" i="10" s="1"/>
  <c r="K71" i="10" s="1"/>
  <c r="K72" i="10" s="1"/>
  <c r="K73" i="10" s="1"/>
  <c r="K74" i="10" s="1"/>
  <c r="K75" i="10" s="1"/>
  <c r="K76" i="10" s="1"/>
  <c r="K77" i="10" s="1"/>
  <c r="K78" i="10" s="1"/>
  <c r="F144" i="13"/>
  <c r="G10" i="10"/>
  <c r="H10" i="10"/>
  <c r="I10" i="10" s="1"/>
  <c r="G11" i="10"/>
  <c r="H11" i="10"/>
  <c r="I11" i="10" s="1"/>
  <c r="G12" i="10"/>
  <c r="H12" i="10"/>
  <c r="I12" i="10" s="1"/>
  <c r="G13" i="10"/>
  <c r="H13" i="10"/>
  <c r="I13" i="10" s="1"/>
  <c r="G14" i="10"/>
  <c r="H14" i="10"/>
  <c r="I14" i="10" s="1"/>
  <c r="G15" i="10"/>
  <c r="H15" i="10"/>
  <c r="I15" i="10" s="1"/>
  <c r="G16" i="10"/>
  <c r="H16" i="10"/>
  <c r="I16" i="10" s="1"/>
  <c r="G17" i="10"/>
  <c r="H17" i="10"/>
  <c r="I17" i="10" s="1"/>
  <c r="G18" i="10"/>
  <c r="H18" i="10"/>
  <c r="I18" i="10" s="1"/>
  <c r="G19" i="10"/>
  <c r="H19" i="10"/>
  <c r="I19" i="10" s="1"/>
  <c r="G20" i="10"/>
  <c r="H20" i="10"/>
  <c r="I20" i="10" s="1"/>
  <c r="G21" i="10"/>
  <c r="H21" i="10"/>
  <c r="I21" i="10" s="1"/>
  <c r="G22" i="10"/>
  <c r="H22" i="10"/>
  <c r="I22" i="10" s="1"/>
  <c r="G23" i="10"/>
  <c r="H23" i="10"/>
  <c r="I23" i="10"/>
  <c r="G24" i="10"/>
  <c r="H24" i="10"/>
  <c r="I24" i="10" s="1"/>
  <c r="H25" i="10"/>
  <c r="I25" i="10" s="1"/>
  <c r="G26" i="10"/>
  <c r="H26" i="10"/>
  <c r="I26" i="10" s="1"/>
  <c r="G27" i="10"/>
  <c r="H27" i="10"/>
  <c r="I27" i="10" s="1"/>
  <c r="G28" i="10"/>
  <c r="H28" i="10"/>
  <c r="I28" i="10" s="1"/>
  <c r="G29" i="10"/>
  <c r="H29" i="10"/>
  <c r="I29" i="10" s="1"/>
  <c r="G30" i="10"/>
  <c r="H30" i="10"/>
  <c r="I30" i="10" s="1"/>
  <c r="G31" i="10"/>
  <c r="H31" i="10"/>
  <c r="I31" i="10" s="1"/>
  <c r="G32" i="10"/>
  <c r="H32" i="10"/>
  <c r="I32" i="10" s="1"/>
  <c r="G33" i="10"/>
  <c r="H33" i="10"/>
  <c r="I33" i="10" s="1"/>
  <c r="G34" i="10"/>
  <c r="H34" i="10"/>
  <c r="I34" i="10" s="1"/>
  <c r="G35" i="10"/>
  <c r="H35" i="10"/>
  <c r="I35" i="10" s="1"/>
  <c r="G36" i="10"/>
  <c r="H36" i="10"/>
  <c r="I36" i="10" s="1"/>
  <c r="G37" i="10"/>
  <c r="H37" i="10"/>
  <c r="I37" i="10" s="1"/>
  <c r="G38" i="10"/>
  <c r="H38" i="10"/>
  <c r="I38" i="10" s="1"/>
  <c r="G39" i="10"/>
  <c r="H39" i="10"/>
  <c r="I39" i="10"/>
  <c r="G40" i="10"/>
  <c r="H40" i="10"/>
  <c r="I40" i="10" s="1"/>
  <c r="G41" i="10"/>
  <c r="H41" i="10"/>
  <c r="I41" i="10" s="1"/>
  <c r="G42" i="10"/>
  <c r="H42" i="10"/>
  <c r="I42" i="10" s="1"/>
  <c r="G43" i="10"/>
  <c r="H43" i="10"/>
  <c r="I43" i="10" s="1"/>
  <c r="G44" i="10"/>
  <c r="H44" i="10"/>
  <c r="I44" i="10" s="1"/>
  <c r="G45" i="10"/>
  <c r="H45" i="10"/>
  <c r="I45" i="10" s="1"/>
  <c r="G46" i="10"/>
  <c r="H46" i="10"/>
  <c r="I46" i="10" s="1"/>
  <c r="G47" i="10"/>
  <c r="H47" i="10"/>
  <c r="I47" i="10" s="1"/>
  <c r="G48" i="10"/>
  <c r="H48" i="10"/>
  <c r="I48" i="10" s="1"/>
  <c r="G49" i="10"/>
  <c r="H49" i="10"/>
  <c r="I49" i="10" s="1"/>
  <c r="G50" i="10"/>
  <c r="H50" i="10"/>
  <c r="I50" i="10" s="1"/>
  <c r="G51" i="10"/>
  <c r="H51" i="10"/>
  <c r="I51" i="10" s="1"/>
  <c r="G52" i="10"/>
  <c r="H52" i="10"/>
  <c r="I52" i="10" s="1"/>
  <c r="G53" i="10"/>
  <c r="H53" i="10"/>
  <c r="I53" i="10" s="1"/>
  <c r="G54" i="10"/>
  <c r="H54" i="10"/>
  <c r="I54" i="10" s="1"/>
  <c r="G55" i="10"/>
  <c r="H55" i="10"/>
  <c r="I55" i="10" s="1"/>
  <c r="G56" i="10"/>
  <c r="H56" i="10"/>
  <c r="I56" i="10" s="1"/>
  <c r="G57" i="10"/>
  <c r="H57" i="10"/>
  <c r="I57" i="10" s="1"/>
  <c r="G58" i="10"/>
  <c r="H58" i="10"/>
  <c r="I58" i="10" s="1"/>
  <c r="G59" i="10"/>
  <c r="H59" i="10"/>
  <c r="I59" i="10" s="1"/>
  <c r="G60" i="10"/>
  <c r="H60" i="10"/>
  <c r="I60" i="10" s="1"/>
  <c r="G61" i="10"/>
  <c r="H61" i="10"/>
  <c r="I61" i="10" s="1"/>
  <c r="G62" i="10"/>
  <c r="H62" i="10"/>
  <c r="I62" i="10" s="1"/>
  <c r="G63" i="10"/>
  <c r="H63" i="10"/>
  <c r="I63" i="10" s="1"/>
  <c r="G64" i="10"/>
  <c r="H64" i="10"/>
  <c r="I64" i="10" s="1"/>
  <c r="G65" i="10"/>
  <c r="H65" i="10"/>
  <c r="I65" i="10" s="1"/>
  <c r="G66" i="10"/>
  <c r="H66" i="10"/>
  <c r="I66" i="10" s="1"/>
  <c r="G67" i="10"/>
  <c r="H67" i="10"/>
  <c r="I67" i="10" s="1"/>
  <c r="G68" i="10"/>
  <c r="H68" i="10"/>
  <c r="I68" i="10" s="1"/>
  <c r="G69" i="10"/>
  <c r="H69" i="10"/>
  <c r="I69" i="10" s="1"/>
  <c r="G70" i="10"/>
  <c r="H70" i="10"/>
  <c r="I70" i="10" s="1"/>
  <c r="G71" i="10"/>
  <c r="H71" i="10"/>
  <c r="I71" i="10" s="1"/>
  <c r="G72" i="10"/>
  <c r="H72" i="10"/>
  <c r="I72" i="10" s="1"/>
  <c r="G73" i="10"/>
  <c r="H73" i="10"/>
  <c r="I73" i="10" s="1"/>
  <c r="G74" i="10"/>
  <c r="H74" i="10"/>
  <c r="I74" i="10" s="1"/>
  <c r="G75" i="10"/>
  <c r="H75" i="10"/>
  <c r="I75" i="10" s="1"/>
  <c r="G76" i="10"/>
  <c r="H76" i="10"/>
  <c r="I76" i="10" s="1"/>
  <c r="G77" i="10"/>
  <c r="H77" i="10"/>
  <c r="I77" i="10" s="1"/>
  <c r="G78" i="10"/>
  <c r="H78" i="10"/>
  <c r="I78" i="10" s="1"/>
  <c r="H13" i="7"/>
  <c r="H15" i="7"/>
  <c r="H16" i="7"/>
  <c r="H17" i="7"/>
  <c r="I17" i="7" s="1"/>
  <c r="H18" i="7"/>
  <c r="I18" i="7" s="1"/>
  <c r="H19" i="7"/>
  <c r="H20" i="7"/>
  <c r="H21" i="7"/>
  <c r="H22" i="7"/>
  <c r="I22" i="7" s="1"/>
  <c r="H24" i="7"/>
  <c r="H25" i="7"/>
  <c r="H26" i="7"/>
  <c r="I26" i="7" s="1"/>
  <c r="H27" i="7"/>
  <c r="I27" i="7" s="1"/>
  <c r="H28" i="7"/>
  <c r="I28" i="7" s="1"/>
  <c r="H29" i="7"/>
  <c r="H30" i="7"/>
  <c r="I30" i="7" s="1"/>
  <c r="H31" i="7"/>
  <c r="I31" i="7" s="1"/>
  <c r="H32" i="7"/>
  <c r="H33" i="7"/>
  <c r="H34" i="7"/>
  <c r="H35" i="7"/>
  <c r="I35" i="7" s="1"/>
  <c r="H36" i="7"/>
  <c r="H37" i="7"/>
  <c r="H38" i="7"/>
  <c r="H39" i="7"/>
  <c r="I39" i="7" s="1"/>
  <c r="H40" i="7"/>
  <c r="H41" i="7"/>
  <c r="H42" i="7"/>
  <c r="I42" i="7" s="1"/>
  <c r="H44" i="7"/>
  <c r="I44" i="7" s="1"/>
  <c r="H45" i="7"/>
  <c r="H46" i="7"/>
  <c r="H47" i="7"/>
  <c r="I47" i="7" s="1"/>
  <c r="H48" i="7"/>
  <c r="I48" i="7" s="1"/>
  <c r="H49" i="7"/>
  <c r="H50" i="7"/>
  <c r="H51" i="7"/>
  <c r="H52" i="7"/>
  <c r="I52" i="7" s="1"/>
  <c r="H54" i="7"/>
  <c r="H55" i="7"/>
  <c r="H56" i="7"/>
  <c r="H57" i="7"/>
  <c r="I57" i="7" s="1"/>
  <c r="H58" i="7"/>
  <c r="H59" i="7"/>
  <c r="H61" i="7"/>
  <c r="I61" i="7" s="1"/>
  <c r="H62" i="7"/>
  <c r="I62" i="7" s="1"/>
  <c r="H63" i="7"/>
  <c r="H64" i="7"/>
  <c r="H66" i="7"/>
  <c r="I66" i="7" s="1"/>
  <c r="H67" i="7"/>
  <c r="I67" i="7" s="1"/>
  <c r="H68" i="7"/>
  <c r="H70" i="7"/>
  <c r="H71" i="7"/>
  <c r="H72" i="7"/>
  <c r="I72" i="7" s="1"/>
  <c r="H73" i="7"/>
  <c r="H74" i="7"/>
  <c r="H75" i="7"/>
  <c r="H76" i="7"/>
  <c r="I76" i="7" s="1"/>
  <c r="H77" i="7"/>
  <c r="H78" i="7"/>
  <c r="I78" i="7" s="1"/>
  <c r="H79" i="7"/>
  <c r="I79" i="7" s="1"/>
  <c r="H80" i="7"/>
  <c r="I80" i="7" s="1"/>
  <c r="H81" i="7"/>
  <c r="H83" i="7"/>
  <c r="H84" i="7"/>
  <c r="I84" i="7" s="1"/>
  <c r="H86" i="7"/>
  <c r="I86" i="7" s="1"/>
  <c r="H88" i="7"/>
  <c r="H89" i="7"/>
  <c r="H90" i="7"/>
  <c r="H91" i="7"/>
  <c r="I91" i="7" s="1"/>
  <c r="I13" i="7"/>
  <c r="I15" i="7"/>
  <c r="I16" i="7"/>
  <c r="I19" i="7"/>
  <c r="I20" i="7"/>
  <c r="I21" i="7"/>
  <c r="I24" i="7"/>
  <c r="I25" i="7"/>
  <c r="I29" i="7"/>
  <c r="I32" i="7"/>
  <c r="I33" i="7"/>
  <c r="I34" i="7"/>
  <c r="I36" i="7"/>
  <c r="I37" i="7"/>
  <c r="I38" i="7"/>
  <c r="I40" i="7"/>
  <c r="I41" i="7"/>
  <c r="I45" i="7"/>
  <c r="I46" i="7"/>
  <c r="I49" i="7"/>
  <c r="I50" i="7"/>
  <c r="I51" i="7"/>
  <c r="I54" i="7"/>
  <c r="I55" i="7"/>
  <c r="I56" i="7"/>
  <c r="I58" i="7"/>
  <c r="I59" i="7"/>
  <c r="I63" i="7"/>
  <c r="I64" i="7"/>
  <c r="I68" i="7"/>
  <c r="I70" i="7"/>
  <c r="I71" i="7"/>
  <c r="I73" i="7"/>
  <c r="I74" i="7"/>
  <c r="I75" i="7"/>
  <c r="I77" i="7"/>
  <c r="I81" i="7"/>
  <c r="I83" i="7"/>
  <c r="I88" i="7"/>
  <c r="I89" i="7"/>
  <c r="I90" i="7"/>
  <c r="I80" i="10" l="1"/>
  <c r="J67" i="10" s="1"/>
  <c r="G25" i="10"/>
  <c r="G80" i="10" s="1"/>
  <c r="G10" i="13"/>
  <c r="H10" i="13" s="1"/>
  <c r="H11" i="13" l="1"/>
  <c r="J38" i="10"/>
  <c r="J52" i="10"/>
  <c r="J30" i="10"/>
  <c r="J15" i="10"/>
  <c r="J48" i="10"/>
  <c r="J23" i="10"/>
  <c r="J43" i="10"/>
  <c r="J12" i="10"/>
  <c r="J32" i="10"/>
  <c r="J55" i="10"/>
  <c r="J19" i="10"/>
  <c r="J14" i="10"/>
  <c r="J21" i="10"/>
  <c r="J25" i="10"/>
  <c r="J37" i="10"/>
  <c r="J53" i="10"/>
  <c r="J42" i="10"/>
  <c r="J46" i="10"/>
  <c r="J58" i="10"/>
  <c r="J62" i="10"/>
  <c r="J66" i="10"/>
  <c r="J70" i="10"/>
  <c r="J74" i="10"/>
  <c r="J78" i="10"/>
  <c r="J73" i="10"/>
  <c r="J68" i="10"/>
  <c r="J27" i="10"/>
  <c r="J71" i="10"/>
  <c r="J20" i="10"/>
  <c r="J45" i="10"/>
  <c r="J72" i="10"/>
  <c r="J65" i="10"/>
  <c r="J75" i="10"/>
  <c r="J40" i="10"/>
  <c r="J33" i="10"/>
  <c r="J54" i="10"/>
  <c r="J22" i="10"/>
  <c r="J49" i="10"/>
  <c r="J50" i="10"/>
  <c r="J39" i="10"/>
  <c r="J77" i="10"/>
  <c r="J47" i="10"/>
  <c r="J13" i="10"/>
  <c r="J35" i="10"/>
  <c r="J59" i="10"/>
  <c r="J16" i="10"/>
  <c r="J26" i="10"/>
  <c r="J36" i="10"/>
  <c r="J51" i="10"/>
  <c r="J76" i="10"/>
  <c r="J29" i="10"/>
  <c r="J57" i="10"/>
  <c r="J69" i="10"/>
  <c r="J56" i="10"/>
  <c r="J34" i="10"/>
  <c r="J64" i="10"/>
  <c r="J17" i="10"/>
  <c r="J44" i="10"/>
  <c r="J63" i="10"/>
  <c r="J18" i="10"/>
  <c r="J28" i="10"/>
  <c r="J41" i="10"/>
  <c r="J60" i="10"/>
  <c r="J11" i="10"/>
  <c r="J31" i="10"/>
  <c r="J61" i="10"/>
  <c r="J24" i="10"/>
  <c r="C45" i="9" l="1"/>
  <c r="D42" i="9"/>
  <c r="C42" i="9"/>
  <c r="D35" i="9"/>
  <c r="C35" i="9"/>
  <c r="D23" i="9"/>
  <c r="D45" i="9" s="1"/>
  <c r="C23" i="9"/>
  <c r="C44" i="9" s="1"/>
  <c r="D44" i="9" l="1"/>
  <c r="D46" i="9" s="1"/>
  <c r="D47" i="9" s="1"/>
  <c r="C46" i="9"/>
  <c r="C47" i="9" s="1"/>
  <c r="M48" i="4"/>
  <c r="I48" i="4"/>
  <c r="E48" i="4"/>
  <c r="B51" i="4"/>
  <c r="B47" i="4"/>
  <c r="B43" i="4"/>
  <c r="B39" i="4"/>
  <c r="B35" i="4"/>
  <c r="B31" i="4"/>
  <c r="B27" i="4"/>
  <c r="B23" i="4"/>
  <c r="B19" i="4"/>
  <c r="B15" i="4"/>
  <c r="B11" i="4"/>
  <c r="J10" i="10" l="1"/>
  <c r="K10" i="10" s="1"/>
  <c r="I85" i="7"/>
  <c r="C47" i="4" s="1"/>
  <c r="I12" i="7"/>
  <c r="C11" i="4" s="1"/>
  <c r="G91" i="7"/>
  <c r="G90" i="7"/>
  <c r="G89" i="7"/>
  <c r="G88" i="7"/>
  <c r="G86" i="7"/>
  <c r="G84" i="7"/>
  <c r="G83" i="7"/>
  <c r="G81" i="7"/>
  <c r="G80" i="7"/>
  <c r="G79" i="7"/>
  <c r="G78" i="7"/>
  <c r="G77" i="7"/>
  <c r="G76" i="7"/>
  <c r="G75" i="7"/>
  <c r="G74" i="7"/>
  <c r="G73" i="7"/>
  <c r="G72" i="7"/>
  <c r="G71" i="7"/>
  <c r="G70" i="7"/>
  <c r="G68" i="7"/>
  <c r="G67" i="7"/>
  <c r="G66" i="7"/>
  <c r="G64" i="7"/>
  <c r="G63" i="7"/>
  <c r="G62" i="7"/>
  <c r="G61" i="7"/>
  <c r="G59" i="7"/>
  <c r="G58" i="7"/>
  <c r="G57" i="7"/>
  <c r="G56" i="7"/>
  <c r="G55" i="7"/>
  <c r="G54" i="7"/>
  <c r="G52" i="7"/>
  <c r="G51" i="7"/>
  <c r="G50" i="7"/>
  <c r="G49" i="7"/>
  <c r="G48" i="7"/>
  <c r="G47" i="7"/>
  <c r="G46" i="7"/>
  <c r="G45" i="7"/>
  <c r="G44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2" i="7"/>
  <c r="G21" i="7"/>
  <c r="G20" i="7"/>
  <c r="G19" i="7"/>
  <c r="G18" i="7"/>
  <c r="G17" i="7"/>
  <c r="G16" i="7"/>
  <c r="G15" i="7"/>
  <c r="G13" i="7"/>
  <c r="G12" i="7" s="1"/>
  <c r="G85" i="7"/>
  <c r="G65" i="7" l="1"/>
  <c r="G82" i="7"/>
  <c r="G43" i="7"/>
  <c r="G53" i="7"/>
  <c r="G60" i="7"/>
  <c r="K11" i="10"/>
  <c r="G69" i="7"/>
  <c r="G87" i="7"/>
  <c r="G23" i="7"/>
  <c r="I69" i="7"/>
  <c r="C39" i="4" s="1"/>
  <c r="E42" i="4" s="1"/>
  <c r="G14" i="7"/>
  <c r="I23" i="7"/>
  <c r="C19" i="4" s="1"/>
  <c r="M22" i="4" s="1"/>
  <c r="I53" i="7"/>
  <c r="C27" i="4" s="1"/>
  <c r="I30" i="4" s="1"/>
  <c r="I60" i="7"/>
  <c r="C31" i="4" s="1"/>
  <c r="M34" i="4" s="1"/>
  <c r="I87" i="7"/>
  <c r="C51" i="4" s="1"/>
  <c r="M54" i="4" s="1"/>
  <c r="I82" i="7"/>
  <c r="C43" i="4" s="1"/>
  <c r="I46" i="4" s="1"/>
  <c r="I65" i="7"/>
  <c r="C35" i="4" s="1"/>
  <c r="I38" i="4" s="1"/>
  <c r="I43" i="7"/>
  <c r="C23" i="4" s="1"/>
  <c r="E26" i="4" s="1"/>
  <c r="I14" i="7"/>
  <c r="C18" i="6"/>
  <c r="B8" i="6"/>
  <c r="B10" i="6" s="1"/>
  <c r="B6" i="6"/>
  <c r="C20" i="5"/>
  <c r="F17" i="5"/>
  <c r="C16" i="5"/>
  <c r="M50" i="4"/>
  <c r="M12" i="4"/>
  <c r="I12" i="4"/>
  <c r="E12" i="4"/>
  <c r="I22" i="4" l="1"/>
  <c r="C25" i="5"/>
  <c r="I93" i="7"/>
  <c r="D10" i="7" s="1"/>
  <c r="C15" i="4"/>
  <c r="M18" i="4" s="1"/>
  <c r="E54" i="4"/>
  <c r="E38" i="4"/>
  <c r="I54" i="4"/>
  <c r="M38" i="4"/>
  <c r="E22" i="4"/>
  <c r="G93" i="7"/>
  <c r="E30" i="4"/>
  <c r="E46" i="4"/>
  <c r="I14" i="4"/>
  <c r="E14" i="4"/>
  <c r="M30" i="4"/>
  <c r="M46" i="4"/>
  <c r="I34" i="4"/>
  <c r="M14" i="4"/>
  <c r="I26" i="4"/>
  <c r="I42" i="4"/>
  <c r="M26" i="4"/>
  <c r="E34" i="4"/>
  <c r="M42" i="4"/>
  <c r="E50" i="4"/>
  <c r="I50" i="4"/>
  <c r="C55" i="4" l="1"/>
  <c r="Q51" i="4" s="1"/>
  <c r="I18" i="4"/>
  <c r="I55" i="4" s="1"/>
  <c r="E18" i="4"/>
  <c r="E55" i="4" s="1"/>
  <c r="M55" i="4"/>
  <c r="Q31" i="4" l="1"/>
  <c r="Q39" i="4"/>
  <c r="Q27" i="4"/>
  <c r="Q19" i="4"/>
  <c r="Q11" i="4"/>
  <c r="R11" i="4" s="1"/>
  <c r="Q35" i="4"/>
  <c r="Q47" i="4"/>
  <c r="Q23" i="4"/>
  <c r="Q15" i="4"/>
  <c r="Q43" i="4"/>
  <c r="E56" i="4"/>
  <c r="I56" i="4" s="1"/>
  <c r="M56" i="4" s="1"/>
  <c r="R15" i="4" l="1"/>
  <c r="R19" i="4" s="1"/>
  <c r="R23" i="4" s="1"/>
  <c r="R27" i="4" s="1"/>
  <c r="R31" i="4" s="1"/>
  <c r="R35" i="4" s="1"/>
  <c r="R39" i="4" s="1"/>
  <c r="R43" i="4" s="1"/>
  <c r="R47" i="4" s="1"/>
  <c r="R51" i="4" s="1"/>
</calcChain>
</file>

<file path=xl/sharedStrings.xml><?xml version="1.0" encoding="utf-8"?>
<sst xmlns="http://schemas.openxmlformats.org/spreadsheetml/2006/main" count="3075" uniqueCount="796">
  <si>
    <t>Tribunal Regional Eleitoral da Paraíba</t>
  </si>
  <si>
    <t>Secretaria de Administração e Orçamento</t>
  </si>
  <si>
    <t>Coordenadoria de Serviços Gerais</t>
  </si>
  <si>
    <t>Seção de Engenharia e Arquitetura</t>
  </si>
  <si>
    <t>Orçamento: Planilha sintética</t>
  </si>
  <si>
    <t>Preço total da obra:</t>
  </si>
  <si>
    <t>Impermeabilização da coberta do edifício sede - TRE-PB</t>
  </si>
  <si>
    <t>Código</t>
  </si>
  <si>
    <t>Descrição</t>
  </si>
  <si>
    <t>Quantidade</t>
  </si>
  <si>
    <t>Custo Unitário (R$)</t>
  </si>
  <si>
    <t>Custo Total (R$)</t>
  </si>
  <si>
    <t>ADMINISTRAÇÃO LOCAL</t>
  </si>
  <si>
    <t>und</t>
  </si>
  <si>
    <t>MOBILIZAÇÃO DE MÁQUINAS E EQUIPAMENTOS</t>
  </si>
  <si>
    <t>ART - ANOTAÇÃO DE RESPONSABILIDADE TÉCNICA  - DE EXECUÇÃO DA OBRA</t>
  </si>
  <si>
    <t>PROGRAMA DE GERENCIAMENTO DE RISCOS - PGR (NR-18) COM ART.</t>
  </si>
  <si>
    <t>PLANO DE GERENCIAMENTO DE RESÍDUOS DA CONSTRUÇÃO CIVIL - PGRCC COM ART.</t>
  </si>
  <si>
    <t>FORNECIMENTO E INSTALAÇÃO DE PLACA DE OBRA COM CHAPA GALVANIZADA E ESTRUTURA DE MADEIRA. AF_03/2022_PS</t>
  </si>
  <si>
    <t>m²</t>
  </si>
  <si>
    <t>APLICAÇÃO DE LONA PLÁSTICA PARA PROTEÇÃO DE MOBILIÁRIO E AMBIENTES</t>
  </si>
  <si>
    <t>TAPUME COM TELHA METÁLICA. AF_03/2024</t>
  </si>
  <si>
    <t>TELA DE ISOLAMENTO EM POLIETILENO</t>
  </si>
  <si>
    <t>FABRICAÇÃO DE ESCORAS DO TIPO PONTALETE, EM MADEIRA, PARA PÉ-DIREITO SIMPLES. AF_09/2020</t>
  </si>
  <si>
    <t>m</t>
  </si>
  <si>
    <t>LOCACAO DE ANDAIME METALICO TUBULAR DE ENCAIXE, TIPO DE TORRE, COM LARGURA DE 1 ATE 1,5 M E ALTURA DE *1,00* M (INCLUSO SAPATAS FIXAS OU RODIZIOS)</t>
  </si>
  <si>
    <t>mxmês</t>
  </si>
  <si>
    <t>MONTAGEM E DESMONTAGEM DE ANDAIME TUBULAR TIPO "TORRE" (EXCLUSIVE ANDAIME E LIMPEZA). AF_03/2024</t>
  </si>
  <si>
    <t>m³</t>
  </si>
  <si>
    <t>REMOÇÃO DE IMPERMEABILIZAÇÃO COM MANTA ASFÁLTICA</t>
  </si>
  <si>
    <t>REMOÇÃO DE PORTAS, DE FORMA MANUAL, SEM REAPROVEITAMENTO. AF_09/2023</t>
  </si>
  <si>
    <t>REMOÇÃO DE INTERRUPTORES/TOMADAS ELÉTRICAS, DE FORMA MANUAL, SEM REAPROVEITAMENTO. AF_09/2023</t>
  </si>
  <si>
    <t>REMOÇÃO DE CABOS ELÉTRICOS, COM SEÇÃO DE 10 MM², FORMA MANUAL, SEM REAPROVEITAMENTO. AF_09/2023</t>
  </si>
  <si>
    <t>REMOÇÃO DE TUBULAÇÕES (TUBOS E CONEXÕES) DE ÁGUA FRIA, DE FORMA MANUAL, SEM REAPROVEITAMENTO. AF_09/2023</t>
  </si>
  <si>
    <t>REMOÇÃO DE ACESSÓRIOS, DE FORMA MANUAL, SEM REAPROVEITAMENTO. AF_09/2023</t>
  </si>
  <si>
    <t>REMOÇÃO DE METAIS SANITÁRIOS, DE FORMA MANUAL, SEM REAPROVEITAMENTO. AF_09/2023</t>
  </si>
  <si>
    <t>REMOÇÃO DE TELHAS, DE FIBROCIMENTO, METÁLICA E CERÂMICA, DE FORMA MANUAL, COM REAPROVEITAMENTO. AF_09/2023</t>
  </si>
  <si>
    <t>RECOLOCAÇÃO DE TELHAMENTO COM TELHA METÁLICA TERMOACÚSTICA E = 30 MM, COM ATÉ 2 ÁGUAS</t>
  </si>
  <si>
    <t>LIXAMENTO DE SUPERFÍCIE EM RESINA COM FIBRA DE VIDRO</t>
  </si>
  <si>
    <t>LIMPEZA DE SUPERFÍCIE COM JATO DE ALTA PRESSÃO. AF_04/2019</t>
  </si>
  <si>
    <t>GUINCHO ELÉTRICO DE COLUNA, CAPACIDADE 400 KG, COM MOTO FREIO, MOTOR TRIFÁSICO DE 1,25 CV</t>
  </si>
  <si>
    <t>mês</t>
  </si>
  <si>
    <t>TRANSPORTE HORIZONTAL COM JERICA DE 60 L, DE MASSA/ GRANEL (UNIDADE: M3XKM). AF_07/2019</t>
  </si>
  <si>
    <t>m³xKm</t>
  </si>
  <si>
    <t>CHAPISCO APLICADO EM ALVENARIA (SEM PRESENÇA DE VÃOS) E ESTRUTURAS DE CONCRETO DE FACHADA, COM COLHER DE PEDREIRO.  ARGAMASSA TRAÇO 1:3 COM PREPARO EM BETONEIRA 400L. AF_10/2022</t>
  </si>
  <si>
    <t>EMBOÇO OU MASSA ÚNICA EM ARGAMASSA TRAÇO 1:2:8, PREPARO MECÂNICO COM BETONEIRA 400 L, APLICADA MANUALMENTE EM PANOS CEGOS DE FACHADA (SEM PRESENÇA DE VÃOS), ESPESSURA DE 25 MM. AF_08/2022</t>
  </si>
  <si>
    <t>PEÇA RETANGULAR PRÉ-MOLDADA, VOLUME DE CONCRETO DE 10 A 30 LITROS, TAXA DE AÇO APROXIMADA DE 30KG/M³. AF_03/2024</t>
  </si>
  <si>
    <t>CONCRETAGEM DE SAPATA, FCK 15 MPA, COM USO DE JERICA - LANÇAMENTO, ADENSAMENTO E ACABAMENTO. AF_01/2024</t>
  </si>
  <si>
    <t>ALVENARIA DE VEDAÇÃO DE BLOCOS CERÂMICOS FURADOS NA HORIZONTAL DE 9X19X19 CM (ESPESSURA 9 CM) E ARGAMASSA DE ASSENTAMENTO COM PREPARO MANUAL. AF_12/2021</t>
  </si>
  <si>
    <t>ALVENARIA DE VEDAÇÃO DE BLOCOS CERÂMICOS FURADOS NA HORIZONTAL DE 19X9X19 CM (ESPESSURA 19 CM, BLOCO DEITADO) E ARGAMASSA DE ASSENTAMENTO COM PREPARO EM BETONEIRA. AF_12/2021</t>
  </si>
  <si>
    <t>MONTAGEM E DESMONTAGEM DE FÔRMA DE LAJE MACIÇA, PÉ-DIREITO SIMPLES, EM CHAPA DE MADEIRA COMPENSADA RESINADA, 2 UTILIZAÇÕES. AF_09/2020</t>
  </si>
  <si>
    <t>CONCRETAGEM DE VIGAS E LAJES, FCK=25 MPA, PARA QUALQUER TIPO DE LAJE COM BALDES EM EDIFICAÇÃO TÉRREA - LANÇAMENTO, ADENSAMENTO E ACABAMENTO. AF_02/2022</t>
  </si>
  <si>
    <t>ARMAÇÃO DE LAJE DE ESTRUTURA CONVENCIONAL DE CONCRETO ARMADO UTILIZANDO AÇO CA-50 DE 6,3 MM - MONTAGEM. AF_06/2022</t>
  </si>
  <si>
    <t>kg</t>
  </si>
  <si>
    <t>IMPERMEABILIZAÇÃO DE SUPERFÍCIE COM MANTA ASFÁLTICA, DUAS CAMADAS, INCLUSIVE APLICAÇÃO DE PRIMER ASFÁLTICO, E=4MM E E=4MM. AF_09/2023</t>
  </si>
  <si>
    <t>IMPERMEABILIZAÇÃO DE SUPERFÍCIE COM MANTA ASFÁLTICA, UMA CAMADA, INCLUSIVE APLICAÇÃO DE PRIMER ASFÁLTICO, E=3MM, ALUMINIZADA.  AF_09/2023</t>
  </si>
  <si>
    <t>IMPERMEABILIZAÇÃO DE SUPERFÍCIE COM MEMBRANA À BASE DE RESINA ACRÍLICA, 3 DEMÃOS. AF_09/2023</t>
  </si>
  <si>
    <t>TRATAMENTO DE JUNTA DE MOVIMENTAÇÃO DE PISO (JUNTA SERRADA), COM TARUGO DE POLIETILENO E SELANTE À BASE DE POLIURETANO. AF_09/2023</t>
  </si>
  <si>
    <t>TRATAMENTO DE RALO OU PONTO EMERGENTE COM ARGAMASSA POLIMÉRICA / MEMBRANA ACRÍLICA REFORÇADO COM TELA DE POLIÉSTER (MAV). AF_09/2023</t>
  </si>
  <si>
    <t>IMPERMEABILIZAÇÃO DE SUPERFÍCIE COM ARGAMASSA POLIMÉRICA / MEMBRANA ACRÍLICA, 3 DEMÃOS. AF_09/2023</t>
  </si>
  <si>
    <t>CONTRAPISO EM ARGAMASSA TRAÇO 1:4 (CIMENTO E AREIA), PREPARO MECÂNICO COM BETONEIRA 400 L, APLICADO EM ÁREAS MOLHADAS SOBRE LAJE, ADERIDO, ACABAMENTO NÃO REFORÇADO, ESPESSURA 3CM. AF_07/2021</t>
  </si>
  <si>
    <t>PROTEÇÃO TÉRMICA DE SUPERFICIE HORIZONTAL COM ARGAMASSA DE CIMENTO E VERMICULITA, TRAÇO 1:5,5 E=3CM. AF_09/2023</t>
  </si>
  <si>
    <t>PROTEÇÃO MECÂNICA DE SUPERFICIE HORIZONTAL COM ARGAMASSA DE CIMENTO E AREIA, TRAÇO 1:3, E=3CM. AF_09/2023</t>
  </si>
  <si>
    <t>PROTEÇÃO MECÂNICA DE SUPERFÍCIE VERTICAL COM ARGAMASSA DE CIMENTO E AREIA, TRAÇO 1:3, E=3CM. AF_09/2023</t>
  </si>
  <si>
    <t>CONTRAMARCO DE ALUMÍNIO, FIXAÇÃO COM ARGAMASSA - FORNECIMENTO E INSTALAÇÃO. AF_12/2019</t>
  </si>
  <si>
    <t>PORTA DE ALUMÍNIO DE ABRIR COM LAMBRI, COM GUARNIÇÃO, FIXAÇÃO COM PARAFUSOS - FORNECIMENTO E INSTALAÇÃO. AF_12/2019</t>
  </si>
  <si>
    <t>FECHADURA DE EMBUTIR COM CILINDRO, EXTERNA, COMPLETA, ACABAMENTO PADRÃO MÉDIO, INCLUSO EXECUÇÃO DE FURO - FORNECIMENTO E INSTALAÇÃO. AF_12/2019</t>
  </si>
  <si>
    <t>LUVA, PVC, SOLDÁVEL, DN 60MM, INSTALADO EM PRUMADA DE ÁGUA - FORNECIMENTO E INSTALAÇÃO. AF_06/2022</t>
  </si>
  <si>
    <t>LUVA, PVC, SOLDÁVEL, DN 75MM, INSTALADO EM PRUMADA DE ÁGUA - FORNECIMENTO E INSTALAÇÃO. AF_06/2022</t>
  </si>
  <si>
    <t>JOELHO 90 GRAUS, PVC, SOLDÁVEL, DN 60MM, INSTALADO EM PRUMADA DE ÁGUA - FORNECIMENTO E INSTALAÇÃO. AF_06/2022</t>
  </si>
  <si>
    <t>JOELHO 90 GRAUS, PVC, SOLDÁVEL, DN 75MM, INSTALADO EM PRUMADA DE ÁGUA - FORNECIMENTO E INSTALAÇÃO. AF_06/2022</t>
  </si>
  <si>
    <t>JOELHO 45 GRAUS, PVC, SOLDÁVEL, DN 60MM, INSTALADO EM PRUMADA DE ÁGUA - FORNECIMENTO E INSTALAÇÃO. AF_06/2022</t>
  </si>
  <si>
    <t>JOELHO 45 GRAUS, PVC, SOLDÁVEL, DN 75MM, INSTALADO EM PRUMADA DE ÁGUA - FORNECIMENTO E INSTALAÇÃO. AF_06/2022</t>
  </si>
  <si>
    <t>TE, PVC, SOLDÁVEL, DN 60MM, INSTALADO EM PRUMADA DE ÁGUA - FORNECIMENTO E INSTALAÇÃO. AF_06/2022</t>
  </si>
  <si>
    <t>TE, PVC, SOLDÁVEL, DN 75MM, INSTALADO EM PRUMADA DE ÁGUA - FORNECIMENTO E INSTALAÇÃO. AF_06/2022</t>
  </si>
  <si>
    <t>TUBO, PVC, SOLDÁVEL, DN 60MM, INSTALADO EM PRUMADA DE ÁGUA - FORNECIMENTO E INSTALAÇÃO. AF_06/2022</t>
  </si>
  <si>
    <t>TUBO, PVC, SOLDÁVEL, DN 75MM, INSTALADO EM PRUMADA DE ÁGUA - FORNECIMENTO E INSTALAÇÃO. AF_06/2022</t>
  </si>
  <si>
    <t>REGISTRO DE ESFERA, PVC, SOLDÁVEL, COM VOLANTE, DN  60 MM - FORNECIMENTO E INSTALAÇÃO. AF_08/2021</t>
  </si>
  <si>
    <t>TUBO DE AÇO GALVANIZADO COM COSTURA, CLASSE MÉDIA, DN 100 (4"), CONEXÃO ROSQUEADA, INSTALADO EM PRUMADAS - FORNECIMENTO E INSTALAÇÃO. AF_10/2020</t>
  </si>
  <si>
    <t>ELETRODUTO RÍGIDO ROSCÁVEL, PVC, DN 25 MM (3/4"), PARA CIRCUITOS TERMINAIS, INSTALADO EM LAJE - FORNECIMENTO E INSTALAÇÃO. AF_03/2023</t>
  </si>
  <si>
    <t>ELETRODUTO RÍGIDO ROSCÁVEL, PVC, DN 32 MM (1"), PARA CIRCUITOS TERMINAIS, INSTALADO EM LAJE - FORNECIMENTO E INSTALAÇÃO. AF_03/2023</t>
  </si>
  <si>
    <t>LAMINAÇÃO EM FIBRA DE VIDRO COM RESINA ISOFTÁLICA e = 3,00mm</t>
  </si>
  <si>
    <t>DESMOBILIZAÇÃO DE MÁQUINAS E EQUIPAMENTOS</t>
  </si>
  <si>
    <t>LOCAÇÃO DE CAIXA COLETORA DE ENTULHO CAPACIDADE 6 M³ (LOCAL: JOÃO PESSOA)</t>
  </si>
  <si>
    <t>ELABORAÇÃO DE MANUAL DE UTILIZAÇÃO E MANUTENÇÃO DO SISTEMA DE IMPERMEABILIZAÇÃO</t>
  </si>
  <si>
    <t>Serviço: Impermeabilização da coberta do edifício sede - TRE-PB</t>
  </si>
  <si>
    <t>Composições de custos</t>
  </si>
  <si>
    <t>Coeficiente</t>
  </si>
  <si>
    <t>Custo unitário</t>
  </si>
  <si>
    <t>Custo Total</t>
  </si>
  <si>
    <t>SEARQ_ADM_LOC</t>
  </si>
  <si>
    <t>ENGENHEIRO CIVIL DE OBRA JUNIOR COM ENCARGOS COMPLEMENTARES</t>
  </si>
  <si>
    <t>H</t>
  </si>
  <si>
    <t>ENCARREGADO GERAL DE OBRAS COM ENCARGOS COMPLEMENTARES</t>
  </si>
  <si>
    <t>MES</t>
  </si>
  <si>
    <t>SEARQ_DIARIO_OBRA</t>
  </si>
  <si>
    <t>Assinatura de aplicativo para "Diário de obra"</t>
  </si>
  <si>
    <t>MÊS</t>
  </si>
  <si>
    <t>SEARQ_MOB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</si>
  <si>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</si>
  <si>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</si>
  <si>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CAMINHÃO TOCO, PBT 16.000 KG, CARGA ÚTIL MÁX. 10.685 KG, DIST. ENTRE EIXOS 4,8 M, POTÊNCIA 189 CV, INCLUSIVE CARROCERIA FIXA ABERTA DE MADEIRA P/ TRANSPORTE GERAL DE CARGA SECA, DIMEN. APROX. 2,5 X 7,00 X 0,50 M - CHI DIURNO. AF_06/2014</t>
  </si>
  <si>
    <t>CHI</t>
  </si>
  <si>
    <t>CAMINHONETE CABINE SIMPLES COM MOTOR 1.6 FLEX, CÂMBIO MANUAL, POTÊNCIA 101/104 CV, 2 PORTAS - CHP DIURNO. AF_11/2015</t>
  </si>
  <si>
    <t>SEARQ_ART</t>
  </si>
  <si>
    <t>ART_EXEC</t>
  </si>
  <si>
    <t>Taxa de ART de execução</t>
  </si>
  <si>
    <t>SEARQ_PGR</t>
  </si>
  <si>
    <t>ENGENHEIRO CIVIL DE OBRA PLENO COM ENCARGOS COMPLEMENTARES</t>
  </si>
  <si>
    <t>ART_PGR</t>
  </si>
  <si>
    <t>Taxa de ART do PGR</t>
  </si>
  <si>
    <t>SEARQ_PGRCC</t>
  </si>
  <si>
    <t>ART_PGRCC</t>
  </si>
  <si>
    <t>Taxa de ART do PGRCC</t>
  </si>
  <si>
    <t>SARRAFO *2,5 X 10* CM EM PINUS, MISTA OU EQUIVALENTE DA REGIAO - BRUTA</t>
  </si>
  <si>
    <t>M</t>
  </si>
  <si>
    <t>PLACA DE OBRA (PARA CONSTRUCAO CIVIL) EM CHAPA GALVANIZADA *N. 22*, ADESIVADA, DE *2,4 X 1,2* M (SEM POSTES PARA FIXACAO)</t>
  </si>
  <si>
    <t>M2</t>
  </si>
  <si>
    <t>PREGO DE ACO POLIDO COM CABECA 10 X 10 (7/8 X 17)</t>
  </si>
  <si>
    <t>KG</t>
  </si>
  <si>
    <t>PREGO DE ACO POLIDO COM CABECA 17 X 27 (2 1/2 X 11)</t>
  </si>
  <si>
    <t>CARPINTEIRO DE FORMAS COM ENCARGOS COMPLEMENTARES</t>
  </si>
  <si>
    <t>SERVENTE COM ENCARGOS COMPLEMENTARES</t>
  </si>
  <si>
    <t>PINTURA IMUNIZANTE PARA MADEIRA, 2 DEMÃOS. AF_01/2021</t>
  </si>
  <si>
    <t>SEARQ_SINAPI_97113</t>
  </si>
  <si>
    <t>LONA PLASTICA EXTRA FORTE PRETA, E = 200 MICRA</t>
  </si>
  <si>
    <t>PEDREIRO COM ENCARGOS COMPLEMENTARES</t>
  </si>
  <si>
    <t>PONTALETE *7,5 X 7,5* CM EM PINUS, MISTA OU EQUIVALENTE DA REGIAO - BRUTA</t>
  </si>
  <si>
    <t>PREGO DE ACO POLIDO COM CABECA 18 X 27 (2 1/2 X 10)</t>
  </si>
  <si>
    <t>TABUA *2,5 X 15 CM EM PINUS, MISTA OU EQUIVALENTE DA REGIAO - BRUTA</t>
  </si>
  <si>
    <t>TELHA TRAPEZOIDAL EM ACO ZINCADO, SEM PINTURA, ALTURA DE APROXIMADAMENTE 40 MM, ESPESSURA DE 0,50 MM E LARGURA UTIL DE 980 MM</t>
  </si>
  <si>
    <t>AJUDANTE DE CARPINTEIRO COM ENCARGOS COMPLEMENTARES</t>
  </si>
  <si>
    <t>SERRA CIRCULAR DE BANCADA COM MOTOR ELÉTRICO POTÊNCIA DE 5HP, COM COIFA PARA DISCO 10" - CHP DIURNO. AF_08/2015</t>
  </si>
  <si>
    <t>SERRA CIRCULAR DE BANCADA COM MOTOR ELÉTRICO POTÊNCIA DE 5HP, COM COIFA PARA DISCO 10" - CHI DIURNO. AF_08/2015</t>
  </si>
  <si>
    <t>CONCRETO MAGRO PARA LASTRO, TRAÇO 1:4,5:4,5 (EM MASSA SECA DE CIMENTO/ AREIA MÉDIA/ BRITA 1) - PREPARO MANUAL. AF_05/2021</t>
  </si>
  <si>
    <t>M3</t>
  </si>
  <si>
    <t>SEARQ_SINAPI_97062</t>
  </si>
  <si>
    <t>ABRACADEIRA DE NYLON PARA AMARRACAO DE CABOS, COMPRIMENTO DE 200 X *4,6* MM</t>
  </si>
  <si>
    <t>UN</t>
  </si>
  <si>
    <t>TELA PLASTICA TECIDA LISTRADA BRANCA E LARANJA, TIPO GUARDA CORPO, EM POLIETILENO MONOFILADO, ROLO 1,20 X 50 M (L X C)</t>
  </si>
  <si>
    <t>SEARQ_SINAPI_92273</t>
  </si>
  <si>
    <t>PREGO DE ACO POLIDO COM CABECA 17 X 21 (2 X 11)</t>
  </si>
  <si>
    <t>PONTALETE ROLIÇO SEM TRATAMENTO, D = 8 A 11 CM, H = 3 M, EM EUCALIPTO OU EQUIVALENTE DA REGIAO - BRUTA (PARA ESCORAMENTO)</t>
  </si>
  <si>
    <t>SEARQ_SINAPI_10527</t>
  </si>
  <si>
    <t>MXMES</t>
  </si>
  <si>
    <t>MONTADOR DE ESTRUTURA METÁLICA COM ENCARGOS COMPLEMENTARES</t>
  </si>
  <si>
    <t>TRANSPORTE HORIZONTAL MANUAL, DE TUBO DE AÇO CARBONO LEVE OU MÉDIO, PRETO OU GALVANIZADO, COM DIÂMETRO MAIOR QUE 32 MM E MENOR OU IGUAL A 65 MM (UNIDADE: MXKM). AF_07/2019</t>
  </si>
  <si>
    <t>MXKM</t>
  </si>
  <si>
    <t>SEARQ_ORSE_07218</t>
  </si>
  <si>
    <t>ELETRICISTA COM ENCARGOS COMPLEMENTARES</t>
  </si>
  <si>
    <t>ENCANADOR OU BOMBEIRO HIDRÁULICO COM ENCARGOS COMPLEMENTARES</t>
  </si>
  <si>
    <t>SEARQ_SINAPI_97647</t>
  </si>
  <si>
    <t>TELHADISTA COM ENCARGOS COMPLEMENTARES</t>
  </si>
  <si>
    <t>SEARQ_SINAPI_94216</t>
  </si>
  <si>
    <t>LIXA EM FOLHA PARA PAREDE OU MADEIRA, NUMERO 120, COR VERMELHA</t>
  </si>
  <si>
    <t>PINTOR COM ENCARGOS COMPLEMENTARES</t>
  </si>
  <si>
    <t>LAVADORA DE ALTA PRESSAO (LAVA-JATO) PARA AGUA FRIA, PRESSAO DE OPERACAO ENTRE 1400 E 1900 LIB/POL2, VAZAO MAXIMA ENTRE 400 E 700 L/H - CHP DIURNO. AF_05/2023</t>
  </si>
  <si>
    <t>SEARQ_GUINCHO-ELETRICO</t>
  </si>
  <si>
    <t>GUINCHO ELÉTRICO DE COLUNA, CAPACIDADE 400 KG, COM MOTO FREIO, MOTOR TRIFÁSICO DE 1,25 CV - CHP DIURNO. AF_03/2016</t>
  </si>
  <si>
    <t>GUINCHO ELÉTRICO DE COLUNA, CAPACIDADE 400 KG, COM MOTO FREIO, MOTOR TRIFÁSICO DE 1,25 CV - CHI DIURNO. AF_03/2016</t>
  </si>
  <si>
    <t>ARGAMASSA TRAÇO 1:3 (EM VOLUME DE CIMENTO E AREIA GROSSA ÚMIDA) PARA CHAPISCO CONVENCIONAL, PREPARO MECÂNICO COM BETONEIRA 400 L. AF_08/2019</t>
  </si>
  <si>
    <t>TELA DE ACO SOLDADA GALVANIZADA/ZINCADA PARA ALVENARIA, FIO D = *1,24 MM, MALHA 25 X 25 MM</t>
  </si>
  <si>
    <t>ARGAMASSA TRAÇO 1:2:8 (EM VOLUME DE CIMENTO, CAL E AREIA MÉDIA ÚMIDA) PARA EMBOÇO/MASSA ÚNICA/ASSENTAMENTO DE ALVENARIA DE VEDAÇÃO, PREPARO MECÂNICO COM BETONEIRA 400 L. AF_08/2019</t>
  </si>
  <si>
    <t>CHAPA/PAINEL DE MADEIRA COMPENSADA RESINADA (MADEIRITE RESINADO ROSA) PARA FORMA DE CONCRETO, DE 2200 x 1100 MM, E = 17 MM</t>
  </si>
  <si>
    <t>DESMOLDANTE PROTETOR PARA FORMAS DE MADEIRA, DE BASE OLEOSA EMULSIONADA EM AGUA</t>
  </si>
  <si>
    <t>L</t>
  </si>
  <si>
    <t>SARRAFO *2,5 X 7,5* CM EM PINUS, MISTA OU EQUIVALENTE DA REGIAO - BRUTA</t>
  </si>
  <si>
    <t>PREGO DE ACO POLIDO COM CABECA 15 X 15 (1 1/4 X 13)</t>
  </si>
  <si>
    <t>CARPINTEIRO DE ESQUADRIA COM ENCARGOS COMPLEMENTARES</t>
  </si>
  <si>
    <t>VIBRADOR DE IMERSÃO, DIÂMETRO DE PONTEIRA 45MM, MOTOR ELÉTRICO TRIFÁSICO POTÊNCIA DE 2 CV - CHP DIURNO. AF_06/2015</t>
  </si>
  <si>
    <t>ARMAÇÃO DE LAJE DE ESTRUTURA CONVENCIONAL DE CONCRETO ARMADO UTILIZANDO AÇO CA-60 DE 4,2 MM - MONTAGEM. AF_06/2022</t>
  </si>
  <si>
    <t>CONCRETO FCK = 25MPA, TRAÇO 1:2,3:2,7 (EM MASSA SECA DE CIMENTO/ AREIA MÉDIA/ BRITA 1) - PREPARO MECÂNICO COM BETONEIRA 600 L. AF_05/2021</t>
  </si>
  <si>
    <t>SEARQ_SINAPI_96556</t>
  </si>
  <si>
    <t>CONCRETO FCK = 15MPA, TRAÇO 1:3,4:3,5 (EM MASSA SECA DE CIMENTO/ AREIA MÉDIA/ BRITA 1) - PREPARO MECÂNICO COM BETONEIRA 400 L. AF_05/2021</t>
  </si>
  <si>
    <t>BLOCO CERAMICO / TIJOLO VAZADO PARA ALVENARIA DE VEDACAO, 8 FUROS NA HORIZONTAL, DE 9 X 19 X 19 CM (L XA X C)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</si>
  <si>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</si>
  <si>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</si>
  <si>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</si>
  <si>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ARGAMASSA TRAÇO 1:2:8 (EM VOLUME DE CIMENTO, CAL E AREIA MÉDIA ÚMIDA) PARA EMBOÇO/MASSA ÚNICA/ASSENTAMENTO DE ALVENARIA DE VEDAÇÃO, PREPARO MANUAL. AF_08/2019</t>
  </si>
  <si>
    <t>SEARQ_SINAPI_103334</t>
  </si>
  <si>
    <t>TELA DE ACO SOLDADA GALVANIZADA/ZINCADA PARA ALVENARIA, FIO  D = *1,20 A 1,70* MM, MALHA 15 X 15 MM, (C X L) *50 X 12* CM</t>
  </si>
  <si>
    <t>LOCACAO DE ESCORA METALICA TELESCOPICA, COM ALTURA REGULAVEL DE *1,80* A *3,20* M, COM CAPACIDADE DE CARGA DE NO MINIMO 1000 KGF (10 KN), INCLUSO TRIPE E FORCADO</t>
  </si>
  <si>
    <t>UNXMES</t>
  </si>
  <si>
    <t>VIGA DE ESCORAMAENTO H20, DE MADEIRA, PESO DE 5,00 A 5,20 KG/M, COM EXTREMIDADES PLASTICAS</t>
  </si>
  <si>
    <t>FABRICAÇÃO DE FÔRMA PARA LAJES, EM CHAPA DE MADEIRA COMPENSADA RESINADA, E = 17 MM. AF_09/2020</t>
  </si>
  <si>
    <t>CONCRETO USINADO BOMBEAVEL, CLASSE DE RESISTENCIA C25, COM BRITA 0 E 1, SLUMP = 190 +/- 20 MM, EXCLUI SERVICO DE BOMBEAMENTO (NBR 8953)</t>
  </si>
  <si>
    <t>ESPACADOR / DISTANCIADOR CIRCULAR COM ENTRADA LATERAL, EM PLASTICO, PARA VERGALHAO *4,2 A 12,5* MM, COBRIMENTO 20 MM</t>
  </si>
  <si>
    <t>ARAME RECOZIDO 16 BWG, D = 1,65 MM (0,016 KG/M) OU 18 BWG, D = 1,25 MM (0,01 KG/M)</t>
  </si>
  <si>
    <t>AJUDANTE DE ARMADOR COM ENCARGOS COMPLEMENTARES</t>
  </si>
  <si>
    <t>ARMADOR COM ENCARGOS COMPLEMENTARES</t>
  </si>
  <si>
    <t>CORTE E DOBRA DE AÇO CA-50, DIÂMETRO DE 6,3 MM. AF_06/2022</t>
  </si>
  <si>
    <t>SEARQ_SINAPI_98547</t>
  </si>
  <si>
    <t>PRIMER PARA MANTA ASFALTICA A BASE DE ASFALTO MODIFICADO DILUIDO EM SOLVENTE, APLICACAO A FRIO</t>
  </si>
  <si>
    <t>MANTA ASFALTICA ELASTOMERICA EM POLIESTER 4 MM, TIPO III, CLASSE B, ACABAMENTO PP (NBR 9952)</t>
  </si>
  <si>
    <t>GAS DE COZINHA - GLP</t>
  </si>
  <si>
    <t>AJUDANTE ESPECIALIZADO COM ENCARGOS COMPLEMENTARES</t>
  </si>
  <si>
    <t>IMPERMEABILIZADOR COM ENCARGOS COMPLEMENTARES</t>
  </si>
  <si>
    <t>SEARQ_SINAPI_98546</t>
  </si>
  <si>
    <t>MANTA ASFALTICA ELASTOMERICA EM POLIESTER ALUMINIZADA 3 MM, TIPO III, CLASSE B (NBR 9952)</t>
  </si>
  <si>
    <t>MEMBRANA IMPERMEABILIZANTE ACRILICA MONOCOMPONENTE</t>
  </si>
  <si>
    <t>SEARQ_SINAPI_98577</t>
  </si>
  <si>
    <t>SELANTE ELASTICO MONOCOMPONENTE A BASE DE POLIURETANO (PU) PARA JUNTAS DIVERSAS</t>
  </si>
  <si>
    <t>310ML</t>
  </si>
  <si>
    <t>TARUGO DELIMITADOR DE PROFUNDIDADE EM ESPUMA DE POLIETILENO DE BAIXA DENSIDADE 10 MM, CINZA</t>
  </si>
  <si>
    <t>ARGAMASSA POLIMERICA IMPERMEABILIZANTE SEMIFLEXIVEL, BICOMPONENTE (MEMBRANA IMPERMEABILIZANTE ACRILICA)</t>
  </si>
  <si>
    <t>VEU POLIESTER</t>
  </si>
  <si>
    <t>CIMENTO PORTLAND COMPOSTO CP II-32</t>
  </si>
  <si>
    <t>ADITIVO ADESIVO LIQUIDO PARA ARGAMASSAS DE REVESTIMENTOS CIMENTICIOS</t>
  </si>
  <si>
    <t>ARGAMASSA TRAÇO 1:4 (EM VOLUME DE CIMENTO E AREIA MÉDIA ÚMIDA) PARA CONTRAPISO, PREPARO MECÂNICO COM BETONEIRA 400 L. AF_08/2019</t>
  </si>
  <si>
    <t>SEARQ_SINAPI_98565a</t>
  </si>
  <si>
    <t>CAMADA SEPARADORA DE FILME DE POLIETILENO 20 A 25 MICRA</t>
  </si>
  <si>
    <t>SEARQ_SINAPI_88628</t>
  </si>
  <si>
    <t>ARGAMASSA TRAÇO 1:5,5 (EM VOLUME DE CIMENTO E VERMICULITA), PREPARO MECÂNICO COM BETONEIRA 400 L. AF_08/2019</t>
  </si>
  <si>
    <t>ARGAMASSA TRAÇO 1:3 (EM VOLUME DE CIMENTO E AREIA MÉDIA ÚMIDA) PARA CONTRAPISO, PREPARO MANUAL. AF_08/2019</t>
  </si>
  <si>
    <t>TELA DE ARAME GALVANIZADA, HEXAGONAL, FIO 0,56 MM (24 BWG), MALHA 1/2", H = 1 M</t>
  </si>
  <si>
    <t>CONTRAMARCO DE ALUMINIO (PERFIL 25) PARA ESQUADRIAS, TIPO CONVENCIONAL / CADEIRINHA, 60 MM (CM-060), INCLUSO CONEXOES, GRAPAS E TRAVAMENTOS</t>
  </si>
  <si>
    <t>ARGAMASSA TRAÇO 1:3 (EM VOLUME DE CIMENTO E AREIA MÉDIA ÚMIDA), PREPARO MANUAL. AF_08/2019</t>
  </si>
  <si>
    <t>PORTA DE ABRIR EM ALUMINIO COM LAMBRI HORIZONTAL/LAMINADA, ACABAMENTO ANODIZADO NATURAL, SEM GUARNICAO/ALIZAR/VISTA</t>
  </si>
  <si>
    <t>BUCHA DE NYLON SEM ABA S10, COM PARAFUSO DE 6,10 X 65 MM EM ACO ZINCADO COM ROSCA SOBERBA, CABECA CHATA E FENDA PHILLIPS</t>
  </si>
  <si>
    <t>GUARNICAO / MOLDURA / ARREMATE DE ACABAMENTO PARA ESQUADRIA, EM ALUMINIO PERFIL 25, ACABAMENTO ANODIZADO BRANCO OU BRILHANTE, PARA 1 FACE</t>
  </si>
  <si>
    <t>FECHADURA ESPELHO PARA PORTA EXTERNA, EM ACO INOX (MAQUINA, TESTA E CONTRA-TESTA) E EM ZAMAC (MACANETA, LINGUETA E TRINCOS) COM ACABAMENTO CROMADO, MAQUINA DE 55 MM, INCLUINDO CHAVE TIPO CILINDRO</t>
  </si>
  <si>
    <t>CJ</t>
  </si>
  <si>
    <t>ADESIVO PLASTICO PARA PVC, FRASCO COM *850* GR</t>
  </si>
  <si>
    <t>LUVA PVC SOLDAVEL, 60 MM, PARA AGUA FRIA PREDIAL</t>
  </si>
  <si>
    <t>SOLUCAO PREPARADORA / LIMPADORA PARA PVC, FRASCO COM 1000 CM3</t>
  </si>
  <si>
    <t>LIXA D'AGUA EM FOLHA, GRAO 100</t>
  </si>
  <si>
    <t>AUXILIAR DE ENCANADOR OU BOMBEIRO HIDRÁULICO COM ENCARGOS COMPLEMENTARES</t>
  </si>
  <si>
    <t>LUVA PVC SOLDAVEL, 75 MM, PARA AGUA FRIA PREDIAL</t>
  </si>
  <si>
    <t>JOELHO PVC, SOLDAVEL, 90 GRAUS, 60 MM, COR MARROM, PARA AGUA FRIA PREDIAL</t>
  </si>
  <si>
    <t>JOELHO, PVC SOLDAVEL, 90 GRAUS, 75 MM, COR MARROM, PARA AGUA FRIA PREDIAL</t>
  </si>
  <si>
    <t>JOELHO, PVC SOLDAVEL, 45 GRAUS, 60 MM, COR MARROM, PARA AGUA FRIA PREDIAL</t>
  </si>
  <si>
    <t>JOELHO, PVC SOLDAVEL, 45 GRAUS, 75 MM, COR MARROM, PARA AGUA FRIA PREDIAL</t>
  </si>
  <si>
    <t>TE SOLDAVEL, PVC, 90 GRAUS, 60 MM, PARA AGUA FRIA PREDIAL (NBR 5648)</t>
  </si>
  <si>
    <t>TE SOLDAVEL, PVC, 90 GRAUS, 75 MM, PARA AGUA FRIA PREDIAL (NBR 5648)</t>
  </si>
  <si>
    <t>TUBO PVC, SOLDAVEL, DE 60 MM, AGUA FRIA (NBR-5648)</t>
  </si>
  <si>
    <t>TUBO PVC, SOLDAVEL, DE 75 MM, AGUA FRIA (NBR-5648)</t>
  </si>
  <si>
    <t>REGISTRO DE ESFERA, PVC, COM VOLANTE, VS, SOLDAVEL, DN 60 MM, COM CORPO DIVIDIDO</t>
  </si>
  <si>
    <t>ADESIVO PLASTICO PARA PVC, FRASCO COM 175 GR</t>
  </si>
  <si>
    <t>TUBO ACO GALVANIZADO COM COSTURA, CLASSE MEDIA, DN 4", E = 4,50* MM, PESO 12,10* KG/M (NBR 5580)</t>
  </si>
  <si>
    <t>ELETRODUTO DE PVC RIGIDO ROSCAVEL DE 3/4 ", SEM LUVA</t>
  </si>
  <si>
    <t>AUXILIAR DE ELETRICISTA COM ENCARGOS COMPLEMENTARES</t>
  </si>
  <si>
    <t>ELETRODUTO DE PVC RIGIDO ROSCAVEL DE 1 ", SEM LUVA</t>
  </si>
  <si>
    <t>SEARQ_SEINFRA-CE_4578</t>
  </si>
  <si>
    <t>SEINFRA-CE_I8555</t>
  </si>
  <si>
    <t>MANTA DE FIBRA DE VIDRO 450 g/m²</t>
  </si>
  <si>
    <t>SEINFRA-CE_I8559</t>
  </si>
  <si>
    <t>CATALISADOR MEK</t>
  </si>
  <si>
    <t>SEINFRA-CE_I8560</t>
  </si>
  <si>
    <t>ACELERADOR DE COBALTO 6%</t>
  </si>
  <si>
    <t>SEINFRA-CE_I8561</t>
  </si>
  <si>
    <t>RESINA POLIÉSTER ISOFTÁLICA</t>
  </si>
  <si>
    <t>SEARQ_DESMOB</t>
  </si>
  <si>
    <t>SEARQ_ORSE_13197</t>
  </si>
  <si>
    <t>MERC_LOCACAO_CACAMBA</t>
  </si>
  <si>
    <t>Locação de caixa coletora de entulho capacidade 6 m³ (Local: João Pessoa)</t>
  </si>
  <si>
    <t>SEARQ_MANUAL</t>
  </si>
  <si>
    <t>ART_MANUAL</t>
  </si>
  <si>
    <t>Taxa de ART do Manual de utilização e manutenção do sistema de impermeabilização</t>
  </si>
  <si>
    <t>Memória de cálculo de quantitativos</t>
  </si>
  <si>
    <t>Quantit.</t>
  </si>
  <si>
    <t>1.1</t>
  </si>
  <si>
    <t>Und</t>
  </si>
  <si>
    <t>Total und  ......:</t>
  </si>
  <si>
    <t>2.1</t>
  </si>
  <si>
    <t>2.2</t>
  </si>
  <si>
    <t>2.3</t>
  </si>
  <si>
    <t>2.4</t>
  </si>
  <si>
    <t>2.5</t>
  </si>
  <si>
    <t>M²</t>
  </si>
  <si>
    <t>Uds.</t>
  </si>
  <si>
    <t>-</t>
  </si>
  <si>
    <t>Largura</t>
  </si>
  <si>
    <t>Altura</t>
  </si>
  <si>
    <t>Parcial</t>
  </si>
  <si>
    <t>Subtotal</t>
  </si>
  <si>
    <t>Placa de identificação da obra</t>
  </si>
  <si>
    <t>Total m²  ......:</t>
  </si>
  <si>
    <t>2.6</t>
  </si>
  <si>
    <t xml:space="preserve">Área </t>
  </si>
  <si>
    <t>Lona plástica para proteção dos ambientes do 6º pavimento - medida de contigência para evitar danos decorrentes de infiltrações durante a execução dos serviços</t>
  </si>
  <si>
    <t>2.7</t>
  </si>
  <si>
    <t>Comprim.</t>
  </si>
  <si>
    <t>Tapume - Isolamento do local de armazenamento de materiais - Subsolo</t>
  </si>
  <si>
    <t>Tapume - Isolamento da área de trabalho e acesso ao transporte vertical - Térreo</t>
  </si>
  <si>
    <t>2.8</t>
  </si>
  <si>
    <t>Tela para isolamento do local de dosagem de argamassas</t>
  </si>
  <si>
    <t>3.1</t>
  </si>
  <si>
    <t>Qtd por apoio</t>
  </si>
  <si>
    <t>Escoramento provisório das tubulações do sistema de refrigeração - durante a execução da impermeabilização</t>
  </si>
  <si>
    <t>Total m  ......:</t>
  </si>
  <si>
    <t>3.2</t>
  </si>
  <si>
    <t>Mxmês</t>
  </si>
  <si>
    <t>Mês</t>
  </si>
  <si>
    <t>Andaimes tubulares (torre)</t>
  </si>
  <si>
    <t>Total mxmês  ......:</t>
  </si>
  <si>
    <t>3.3</t>
  </si>
  <si>
    <t xml:space="preserve">Considerando 2 ciclos de montagem e desmontagem = 1) demolição das argamassas 2) aplicação das mantas e argamassa de proteção mecânica </t>
  </si>
  <si>
    <t>Qtd torres</t>
  </si>
  <si>
    <t>Ciclos</t>
  </si>
  <si>
    <t>Topo casa de máquina do elevador isolado</t>
  </si>
  <si>
    <t>Topo casa de máquina dos elevadores vizinhos</t>
  </si>
  <si>
    <t>3.4</t>
  </si>
  <si>
    <t>M³</t>
  </si>
  <si>
    <t>Demolição de chapas de concreto armado sobre shafts existentes.</t>
  </si>
  <si>
    <t>Total m³  ......:</t>
  </si>
  <si>
    <t>3.5</t>
  </si>
  <si>
    <t>Apoios</t>
  </si>
  <si>
    <t>Apoio dos dutos de refrigeração-A1 (0,25x0,50x0,40)</t>
  </si>
  <si>
    <t>Apoio dos dutos de refrigeração-A2 (0,25x0,25x0,15)</t>
  </si>
  <si>
    <t>Apoio dos dutos de refrigeração-A2' (0,30x0,25x0,20)</t>
  </si>
  <si>
    <t>Apoio dos dutos de refrigeração-A3 (0,30x0,50x0,35)</t>
  </si>
  <si>
    <t>Apoio dos dutos de refrigeração-A4 (0,60x1,20x0,35) - Base das bombas</t>
  </si>
  <si>
    <t>Apoio dos dutos de refrigeração-A5 (0,30x0,50x1,80)</t>
  </si>
  <si>
    <t>Apoio dos dutos de refrigeração-A6 (0,30x0,50x1,30)</t>
  </si>
  <si>
    <t>Apoio da passarela-C4(0,70x0.70x0.25)</t>
  </si>
  <si>
    <t>Apoio de antena-C2 (0,55x0,55x0,30)</t>
  </si>
  <si>
    <t>Base de argamassa na frente do barrilete</t>
  </si>
  <si>
    <t>Base de argamassa ao lado do barrilete</t>
  </si>
  <si>
    <t>Caixas de passagem</t>
  </si>
  <si>
    <t>Descontos</t>
  </si>
  <si>
    <t>Caixa C1 (0,40x0,25x0,05)</t>
  </si>
  <si>
    <t>Caixa C3 (0,40x0,45x0,15)</t>
  </si>
  <si>
    <t>Caixa C5 (0,35x0.30x0,15)</t>
  </si>
  <si>
    <t>Caixa C6 (0,65x0,55x0,25) [(A*B*C*D)-E]</t>
  </si>
  <si>
    <t>Caixa C7 (0,65x0,65x0,55) [(A*B*C*D)-E]</t>
  </si>
  <si>
    <t>Caixa C8 (0,70x1.50x1.50) [(A*B*C*D)-E]</t>
  </si>
  <si>
    <t>Caixa C9 (0,60x1.2x0.85) [(A*B*C*D)-E]</t>
  </si>
  <si>
    <t>3.6</t>
  </si>
  <si>
    <t>Argamassa de proteção mecânica vertical existente</t>
  </si>
  <si>
    <t>Platibandas L1</t>
  </si>
  <si>
    <t>Platibandas L2 e base das torres</t>
  </si>
  <si>
    <t>Fachada L3</t>
  </si>
  <si>
    <t>Fachada L4</t>
  </si>
  <si>
    <t>Calha 1 - laterais [B*2*D]</t>
  </si>
  <si>
    <t>Calha 2-1 -  laterais [B*2*D]</t>
  </si>
  <si>
    <t>Calha 2-2 -  laterais [B*2*D]</t>
  </si>
  <si>
    <t>Calha 3 -  laterais [B*2*D]</t>
  </si>
  <si>
    <t>Calha 1 - extremos [2*C*D]</t>
  </si>
  <si>
    <t>Calha 2-1 -  extremos [C*D]</t>
  </si>
  <si>
    <t>Calha 2-2 - extremos [C*D]</t>
  </si>
  <si>
    <t>Calha 3 - extremos [2*C*D]</t>
  </si>
  <si>
    <t>Argamassa de proteção mecânica horizontal existente</t>
  </si>
  <si>
    <t>Área</t>
  </si>
  <si>
    <t>Laje L1</t>
  </si>
  <si>
    <t>Laje L2</t>
  </si>
  <si>
    <t>Laje L3</t>
  </si>
  <si>
    <t>Laje L4</t>
  </si>
  <si>
    <t>Calha 1 (dimensões = 13,70 x 0,90)</t>
  </si>
  <si>
    <t>Calha 2-1 (dimensões = 12,70 x 0,90)</t>
  </si>
  <si>
    <t>Calha 2-2 (dimensões = 2,35 x 0,90)</t>
  </si>
  <si>
    <t>Calha 3  (dimensões = 31,90 x 0,90)</t>
  </si>
  <si>
    <t>Argamassa de regularização (contrapiso) existente</t>
  </si>
  <si>
    <t>3.7</t>
  </si>
  <si>
    <t>Área de projeção das lajes</t>
  </si>
  <si>
    <t>Área de subida/descida da manta nas platibandas</t>
  </si>
  <si>
    <t xml:space="preserve">Platibandas L2 </t>
  </si>
  <si>
    <t>Calhas</t>
  </si>
  <si>
    <t>Calha 1 [B*(C+2*D)+2*C*D]</t>
  </si>
  <si>
    <t>Calha 2-1 [B*(C+2*D)+1*C*D]</t>
  </si>
  <si>
    <t>Calha 2-2 [B*(C+2*D)+1*C*D]</t>
  </si>
  <si>
    <t>Calha 3 [B*(C+2*D)+2*C*D]</t>
  </si>
  <si>
    <t>Junta de dilatação, manta aluminizada</t>
  </si>
  <si>
    <t>Platibanda (trecho da junta de dilatação entre as lajes L1 e L2)</t>
  </si>
  <si>
    <t>Platibanda (trecho da junta de dilatação entre as lajes L1 e L3)</t>
  </si>
  <si>
    <t>Rufos, manta aluminizada</t>
  </si>
  <si>
    <t>Área dos rufos</t>
  </si>
  <si>
    <t>Área de subida</t>
  </si>
  <si>
    <t>Telhado 1 e 2 ( rufos 50cm + subida na platibanda) [B+C]</t>
  </si>
  <si>
    <t>Telhado 3 e 4 ( rufos 50cm + subida na platibanda) [B+C]</t>
  </si>
  <si>
    <t>Telhado 5 e 6 ( rufos 50cm + subida na platibanda) [B+C]</t>
  </si>
  <si>
    <t>Interface Claraboia casa de maquinas do elevador 01 ( 50cm + subida) [B+C]</t>
  </si>
  <si>
    <t>3.8</t>
  </si>
  <si>
    <t>Portão metálico de acesso ao barrilete do reservatório elevado</t>
  </si>
  <si>
    <t>3.9</t>
  </si>
  <si>
    <t>Remoção de interruptores/tomadas elétricas em decorrência de interferência durante da implementação da nova estrutura metálica</t>
  </si>
  <si>
    <t>3.10</t>
  </si>
  <si>
    <t>Remoção de instalações elétricas em decorrência de interferência antes e durante a execução da nova impermeabilização</t>
  </si>
  <si>
    <t>3.11</t>
  </si>
  <si>
    <t>Remoção de tubulações em decorrência de interferência antes e durante a execução da nova impermeabilização</t>
  </si>
  <si>
    <t>3.12</t>
  </si>
  <si>
    <t>Remoção de acessórios (antenas, para-raios, bases metálicas, etc) antes da execução da nova impermeabilização</t>
  </si>
  <si>
    <t>3.13</t>
  </si>
  <si>
    <t>Remoção de registros em decorrência dos refazimentos de instalações hidráulicas</t>
  </si>
  <si>
    <t>3.14</t>
  </si>
  <si>
    <t>Telhado 01 (calha 1)</t>
  </si>
  <si>
    <t>Telhado 02 (calha 1)</t>
  </si>
  <si>
    <t>Telhado 03 (calha 2)</t>
  </si>
  <si>
    <t>Telhado 04 (calha 2)</t>
  </si>
  <si>
    <t>Telhado 05 (calha 3)</t>
  </si>
  <si>
    <t>Telhado 06 (calha 3)</t>
  </si>
  <si>
    <t>Telhado 07 (sobe laje 4)</t>
  </si>
  <si>
    <t>3.15</t>
  </si>
  <si>
    <t>3.16</t>
  </si>
  <si>
    <t>Lixamento da base dos reservatorios para receber nova laminação</t>
  </si>
  <si>
    <t>Fundo</t>
  </si>
  <si>
    <t>Laterais [A*(2*(B+C)*D)]</t>
  </si>
  <si>
    <t>3.17</t>
  </si>
  <si>
    <t>Limpeza da base dos reservatorios para receber nova laminação</t>
  </si>
  <si>
    <t>3.18</t>
  </si>
  <si>
    <t>Total mês  ......:</t>
  </si>
  <si>
    <t>3.19</t>
  </si>
  <si>
    <t>M³xkm</t>
  </si>
  <si>
    <t>Transporte de argamasas (do local de produção até o local dos serviços)</t>
  </si>
  <si>
    <t>Volume (m³)</t>
  </si>
  <si>
    <t>Distância (km)</t>
  </si>
  <si>
    <t>Argamassa de regularização (576,04 m² x 0,03 m =17,28 m³)</t>
  </si>
  <si>
    <t>Argamassa de proteção mecânica horizontal (576,04 m² x 0,03 m =17,28 m³)</t>
  </si>
  <si>
    <t>Argamassa de proteção mecânica vertical (166,04m² x 0,03 m = 4,98 m³)</t>
  </si>
  <si>
    <t>Argamassa para assentamento de alvenarias 1/2 vez (9,78 m² x 0,016 m³/m² = 0,16 m³)</t>
  </si>
  <si>
    <t>Argamassa para assentamento de alvenarias 1 vez (3,80 m² x 0,032 m³/m² = 0,12 m³)</t>
  </si>
  <si>
    <t>Total m³xKm  ......:</t>
  </si>
  <si>
    <t>4.1</t>
  </si>
  <si>
    <t>Chapisco nas laterais das lajes (subida da manta + 10cm de transpasse)</t>
  </si>
  <si>
    <t>Platibandas L2</t>
  </si>
  <si>
    <t>Calha 1</t>
  </si>
  <si>
    <t>Calha 2-1</t>
  </si>
  <si>
    <t>Calha 2-2</t>
  </si>
  <si>
    <t>Calha 3</t>
  </si>
  <si>
    <t>Apoios e caixas de passagem (lateral e topo)</t>
  </si>
  <si>
    <t>Apoio dos dutos de refrigeração-A1 (0,20x0,50x0,40) [(A*2*(B+C)*D)+(B*C)]</t>
  </si>
  <si>
    <t>Apoio dos dutos de refrigeração-A2 (0,20x0,20x0,10) [(A*2*(B+C)*D)+(B*C)]</t>
  </si>
  <si>
    <t>Apoio dos dutos de refrigeração-A2' (0,30x0,20x0,20) [(A*2*(B+C)*D)+(B*C)]</t>
  </si>
  <si>
    <t>Apoio dos dutos de refrigeração-A3 (0,20x0,50x0,30) [(A*2*(B+C)*D)+(B*C)]</t>
  </si>
  <si>
    <t>Apoio dos dutos de refrigeração-A5 (0,20x0,50x1,80) [(A*2*(B+C)*D)+(B*C)]</t>
  </si>
  <si>
    <t>Apoio dos dutos de refrigeração-A6 (0,20x0,50x1,30) [(A*2*(B+C)*D)+(B*C)]</t>
  </si>
  <si>
    <t>Apoio da passarela-C4(0,70x0,70x0,20) [(A*2*(B+C)*D)+(B*C)]</t>
  </si>
  <si>
    <t>Apoio-C2 (0,50x0,50x0,30) [(A*2*(B+C)*D)+(B*C)]</t>
  </si>
  <si>
    <t>Base na frente do barrilete (2,00x0,80x0,10) [(A*2*(B+C)*D)+(B*C)]</t>
  </si>
  <si>
    <t>Base ao lado do barrilete (3,80x0,80x0,20) [(A*2*(B+C)*D)+(B*C)]</t>
  </si>
  <si>
    <t>Caixa C1 (0,40x0,20x0,10) [(A*2*(B+C)*D)+(B*C)]</t>
  </si>
  <si>
    <t>Caixa C3 (0,40x0,40x0,10) [(A*2*(B+C)*D)+(B*C)]</t>
  </si>
  <si>
    <t>Abrigo dos controles das bombas</t>
  </si>
  <si>
    <t>Alvenaria lateral</t>
  </si>
  <si>
    <t>Alvenaria sob a platibanda</t>
  </si>
  <si>
    <t>4.2</t>
  </si>
  <si>
    <t>Emboço na lateral (40cm da subida da manta)</t>
  </si>
  <si>
    <t>Apoios e caixas de passagem ((lateral e topo)</t>
  </si>
  <si>
    <t>Uns.</t>
  </si>
  <si>
    <t>4.3</t>
  </si>
  <si>
    <t>Rufos sobre shafts</t>
  </si>
  <si>
    <t>4.4</t>
  </si>
  <si>
    <t>Concretagem de bases para as bombas do sistema de refrigeração</t>
  </si>
  <si>
    <t>4.5</t>
  </si>
  <si>
    <t>Abrigo do Quadro de Comando das torres</t>
  </si>
  <si>
    <t>Alvenaria sobre a platibanda</t>
  </si>
  <si>
    <t>4.6</t>
  </si>
  <si>
    <t>Apoios e caixas de passagem</t>
  </si>
  <si>
    <t>Apoio dos dutos de refrigeração-A1 (0,20x0,50x0,40)</t>
  </si>
  <si>
    <t>Apoio dos dutos de refrigeração-A2 (0,20x0,20x0,10)</t>
  </si>
  <si>
    <t>Apoio dos dutos de refrigeração-A2' (0,30x0,20x0,20)</t>
  </si>
  <si>
    <t>Apoio dos dutos de refrigeração-A3 (0,20x0,50x0,30)</t>
  </si>
  <si>
    <t>Apoio dos dutos de refrigeração-A5 (0,20x0,50x1,80)</t>
  </si>
  <si>
    <t>Apoio dos dutos de refrigeração-A6 (0,20x0,50x1,30)</t>
  </si>
  <si>
    <t>Apoio da passarela-C4(0,70x0,70x0,20)</t>
  </si>
  <si>
    <t>Apoio-C2 (0,50x0,50x0,30)</t>
  </si>
  <si>
    <t>Base na frente do barrilete (2,00x0,80x0,10)</t>
  </si>
  <si>
    <t>Base ao lado do barrilete (3,80x0,80x0,20)</t>
  </si>
  <si>
    <t>Caixa C1 (0,40x0,20x0,10)</t>
  </si>
  <si>
    <t>Caixa C3 (0,40x0,40x0,10)</t>
  </si>
  <si>
    <t>Caixa C5 (0,40x0,20x0,10)</t>
  </si>
  <si>
    <t>Caixa C6 (0,60x0,60x0,20) [(A*B*C*D)-E]</t>
  </si>
  <si>
    <t>Caixa C7 (0,70x0,70x0,50) [(A*B*C*D)-E]</t>
  </si>
  <si>
    <t>4.7</t>
  </si>
  <si>
    <t>Laje de cobertura para abrigo do Quadro de Comando das torres de arrefecimento (2,00x1,80m)</t>
  </si>
  <si>
    <t>4.8</t>
  </si>
  <si>
    <t>Laje de cobertura para abrigo do Quadro de Comando das torres (2,00x1,80x0.07m)</t>
  </si>
  <si>
    <t>4.9</t>
  </si>
  <si>
    <t>Kg</t>
  </si>
  <si>
    <t>Laje de cobertura para abrigo do Quadro de Comando das torres</t>
  </si>
  <si>
    <t>Armadura longitudinal (15ø6.3mm c/15 C=180)</t>
  </si>
  <si>
    <t>Armadura transversal (13ø6.3mm c/15 C=200)</t>
  </si>
  <si>
    <t>Total kg  ......:</t>
  </si>
  <si>
    <t>5.1</t>
  </si>
  <si>
    <t>Reforço sobre junta de dilatação (1ª e 2ª camada)</t>
  </si>
  <si>
    <t>Rufos (entre Telhado 02 e 03)</t>
  </si>
  <si>
    <t>5.2</t>
  </si>
  <si>
    <t>Junta de dilatação</t>
  </si>
  <si>
    <t>Rufos</t>
  </si>
  <si>
    <t>5.3</t>
  </si>
  <si>
    <t>Pintura interna das platibandas laje L1</t>
  </si>
  <si>
    <t>Pintura interna das platibandas laje L2</t>
  </si>
  <si>
    <t>Paredes da casa de maquinas elevador 01 (a)</t>
  </si>
  <si>
    <t>Paredes da casa de maquinas elevador 01 (b)</t>
  </si>
  <si>
    <t>Paredes da casa de maquinas 02 e 03 (a)</t>
  </si>
  <si>
    <t>Paredes da casa de maquinas 02 e 03 (b)</t>
  </si>
  <si>
    <t>Paredes do shaft (Quadro de Comando das torres)</t>
  </si>
  <si>
    <t>Topo do shaft (Quadro de Comando das torres)</t>
  </si>
  <si>
    <t>Contorno das bases das torres de refrigeração - membrana acrílica aplicada sobre a argamassa de proteção (perímetro de uma base 4 x 3,45m)</t>
  </si>
  <si>
    <t>5.4</t>
  </si>
  <si>
    <t>Juntas perimetrais das argamassa de proteção mecânica</t>
  </si>
  <si>
    <t>Contorno das bases das torres de refrigeração (nivel da laje)</t>
  </si>
  <si>
    <t>Contorno das bases das torres de refrigeração (nivel da torre)</t>
  </si>
  <si>
    <t>Comprimento total</t>
  </si>
  <si>
    <t>Juntas de movimentação (a cada 1,5m) - 9 longitudinais</t>
  </si>
  <si>
    <t>Juntas de movimentação (a cada 1,5m) - 13 transversais</t>
  </si>
  <si>
    <t>Juntas de movimentação (a cada 1,5m) - 15 longitudinais</t>
  </si>
  <si>
    <t>Juntas de movimentação (a cada 1,5m) - 2 longitudinais</t>
  </si>
  <si>
    <t>Juntas de movimentação (a cad1,5m) - 1 transversais</t>
  </si>
  <si>
    <t>Juntas de movimentação (a cada 1,5m) - 3 longitudinais</t>
  </si>
  <si>
    <t>Juntas de movimentação (a cada 1.5m) - 5 transversais</t>
  </si>
  <si>
    <t>Calha 1 - juntas de movimentação (a cada 1,5m) - 9 transversais</t>
  </si>
  <si>
    <t>Calha 2 - juntas de movimentação (a cada 1,5m) - 10 transversais</t>
  </si>
  <si>
    <t>Calha 3 - juntas de movimentação (a cada 1,5m) - 21 transversais</t>
  </si>
  <si>
    <t>Tratamento entre os tubos emergentes de pvc e o tubo de proteção</t>
  </si>
  <si>
    <t>Tubos de descida hridaulicos</t>
  </si>
  <si>
    <t xml:space="preserve">Tubos de exaustão </t>
  </si>
  <si>
    <t>Descida de eletroduto</t>
  </si>
  <si>
    <t>5.5</t>
  </si>
  <si>
    <t>Preparação do substrato para posterior aplicação de manta asfáltica</t>
  </si>
  <si>
    <t>Tubulação do sistema de refrigeração</t>
  </si>
  <si>
    <t>Tubulações de água</t>
  </si>
  <si>
    <t>Tubulações de ventilação (esgoto sanitário)</t>
  </si>
  <si>
    <t>Ganchos metálicos de ancoragem (para fixação de balancins suspensos nas fachadas)</t>
  </si>
  <si>
    <t>Ralos das lajes e calhas</t>
  </si>
  <si>
    <t>5.6</t>
  </si>
  <si>
    <t>Area de projeção do barrilete + subida nas laterais (40cm)</t>
  </si>
  <si>
    <t>6.1</t>
  </si>
  <si>
    <t>6.2</t>
  </si>
  <si>
    <t>6.3</t>
  </si>
  <si>
    <t>6.4</t>
  </si>
  <si>
    <t>Proteção mecânica vertical nas laterais das lajes (subida da manta + 10cm de transpasse)</t>
  </si>
  <si>
    <t>Platibandas L2 + base das torres de refrigeração</t>
  </si>
  <si>
    <t>Calha 1 [2*(B+C)*D]</t>
  </si>
  <si>
    <t>Calha 2-1 [2*(B+C)*D]</t>
  </si>
  <si>
    <t>Calha 2-2 [2*(B+C)*D]</t>
  </si>
  <si>
    <t>Calha 3 [2*(B+C)*D]</t>
  </si>
  <si>
    <t>7.1</t>
  </si>
  <si>
    <t>Porta de acesso ao barrilete [A*(B+D)]</t>
  </si>
  <si>
    <t>7.2</t>
  </si>
  <si>
    <t>Porta de acesso ao barrilete do reservatório</t>
  </si>
  <si>
    <t>7.3</t>
  </si>
  <si>
    <t>Portão de acesso ao barrilete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</si>
  <si>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</si>
  <si>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</si>
  <si>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</si>
  <si>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</si>
  <si>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</si>
  <si>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</si>
  <si>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</si>
  <si>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</si>
  <si>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</si>
  <si>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</si>
  <si>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</si>
  <si>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</si>
  <si>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 xml:space="preserve">Tubulação metálica para proteção mecânica das tubulações em PVC - trecho de reforço da impermeabilização no tubos emergentes  </t>
  </si>
  <si>
    <t>9.1</t>
  </si>
  <si>
    <t>Reposição de trecho de eletrodutos</t>
  </si>
  <si>
    <t>9.2</t>
  </si>
  <si>
    <t>10.1</t>
  </si>
  <si>
    <t>Laminação interna dos tanque das torres de arrefecimento</t>
  </si>
  <si>
    <t>Demãos</t>
  </si>
  <si>
    <t>Fundo do tanque</t>
  </si>
  <si>
    <t>Paredes laterais</t>
  </si>
  <si>
    <t>Bandejas novas</t>
  </si>
  <si>
    <t>11.1</t>
  </si>
  <si>
    <t>11.2</t>
  </si>
  <si>
    <t>Desempolamento</t>
  </si>
  <si>
    <t>Entulho - demolição de concreto (0,10 m³)</t>
  </si>
  <si>
    <t>Entulho - alvenaria demolida apoios e caixas (6,81 m³)</t>
  </si>
  <si>
    <t>Entulho - argamassa de proteção mecânica horizontal (576,04 m² x 0,03 m =17,28 m³)</t>
  </si>
  <si>
    <t>Entulho - argamassa de proteção mecânica vertical (166,04m² x 0,03 m = 4,98 m³)</t>
  </si>
  <si>
    <t>Entulho - manta asfáltica removida (977,66 m² x 0,004 m = 3,91 m³)</t>
  </si>
  <si>
    <t>Entulho - argamassa de regularização (576,04 m² x 0,03 m =17,28 m³)</t>
  </si>
  <si>
    <t>11.3</t>
  </si>
  <si>
    <t>Quantitade de caçambas de 6 m³ ( entulho = 75,55m³)</t>
  </si>
  <si>
    <t>11.4</t>
  </si>
  <si>
    <t>Cronograma físico-financeiro</t>
  </si>
  <si>
    <t>ITEM</t>
  </si>
  <si>
    <t>DESCRIÇÃO</t>
  </si>
  <si>
    <t>VALOR</t>
  </si>
  <si>
    <t>DIAS DECORRIDOS</t>
  </si>
  <si>
    <t>%     ETAPAS</t>
  </si>
  <si>
    <t>% ACUMLADO</t>
  </si>
  <si>
    <t>%</t>
  </si>
  <si>
    <t>Dias</t>
  </si>
  <si>
    <t>R$</t>
  </si>
  <si>
    <t>PREÇO TOTAL (COM BDI)</t>
  </si>
  <si>
    <t>PREÇO TOTAL ACUMULADO (COM BDI)</t>
  </si>
  <si>
    <t>BDI</t>
  </si>
  <si>
    <t>COMPOSIÇÃO ANALÍTICA DO VALOR REFERENCIAL PARA A TAXA DE BONIFICAÇÃO E DESPESAS INDIRETAS</t>
  </si>
  <si>
    <t>Média</t>
  </si>
  <si>
    <t>AC</t>
  </si>
  <si>
    <t>ADMINISTRAÇÃO CENTRAL</t>
  </si>
  <si>
    <t>LUCRO</t>
  </si>
  <si>
    <t>DF</t>
  </si>
  <si>
    <t>DESPESAS FINANCEIRAS</t>
  </si>
  <si>
    <t>Obs.: Consultar taxa SELIC a.a e converter a.m</t>
  </si>
  <si>
    <t>SEGUROS, RISCOS E GARANTIAS</t>
  </si>
  <si>
    <t>Selic a.a</t>
  </si>
  <si>
    <t>S</t>
  </si>
  <si>
    <t>Seguros</t>
  </si>
  <si>
    <t>Selic a.m</t>
  </si>
  <si>
    <t>G</t>
  </si>
  <si>
    <t>Garantia</t>
  </si>
  <si>
    <t>R</t>
  </si>
  <si>
    <t>Riscos</t>
  </si>
  <si>
    <t>I</t>
  </si>
  <si>
    <t>IMPOSTOS</t>
  </si>
  <si>
    <t>ISS*</t>
  </si>
  <si>
    <t>PIS</t>
  </si>
  <si>
    <t>COFINS</t>
  </si>
  <si>
    <t>Onde:</t>
  </si>
  <si>
    <t>AC – é a taxa de rateio da administração central;</t>
  </si>
  <si>
    <t>R – corresponde aos riscos e imprevistos;</t>
  </si>
  <si>
    <t>S – é uma taxa representativa de Seguros;</t>
  </si>
  <si>
    <t>G – é a taxa que representa o ônus das garantias exigidas em edital;</t>
  </si>
  <si>
    <t>DF – é a taxa representativa das despesas financeiras;</t>
  </si>
  <si>
    <t>L – corresponde ao lucro bruto;</t>
  </si>
  <si>
    <t>T – é a taxa representativa dos tributos/impostos (ISS, PIS, COFINS e CPRB)</t>
  </si>
  <si>
    <t>(**) % de Contribuição Previdenciária sobre a Receita Bruta (CPRB) foi incluído no BDI em virtude das Leis nº 12.546/2011, nº 12844/2013 e nº 13.161/2015, e o INSS desonerado dos encargos sociais.</t>
  </si>
  <si>
    <t>CONSIDERAÇÕES:</t>
  </si>
  <si>
    <t>1) Fórmula e percentuais estabelecidos conforme Acórdão nº 2622/2013 TCU – Plenário, com posterior inclusão da CPRB.</t>
  </si>
  <si>
    <t>Cálculo ISS</t>
  </si>
  <si>
    <t>CÁLCULO PARA O (ISS)</t>
  </si>
  <si>
    <t xml:space="preserve">Valor da Obra S/BDI </t>
  </si>
  <si>
    <t xml:space="preserve"> Valor MATERIAL e EQUIPAMENTOS</t>
  </si>
  <si>
    <t xml:space="preserve"> Valor da Mão de Obra</t>
  </si>
  <si>
    <t>% Valor M.O /Valor da Obra</t>
  </si>
  <si>
    <t xml:space="preserve">  Resultado do ISS sobre 5% da MO</t>
  </si>
  <si>
    <t>CONDIÇÕES PARA A DEFINIÇÃO DO TIPO DE CÁLCULO DA MÃO DE OBRA</t>
  </si>
  <si>
    <t>(MÃO DE OBRA DESONERADA OU NÃO DESONERADA)</t>
  </si>
  <si>
    <t>Será não desonerado se  (% Serviços) ≤ 30% e não se aplica o CPRB</t>
  </si>
  <si>
    <t>Será desonerado se der maior que 30%. Usar a CPRB 4,50% sobre a total</t>
  </si>
  <si>
    <t>BDI:</t>
  </si>
  <si>
    <t xml:space="preserve">ADMINISTRAÇÃO LOCAL    </t>
  </si>
  <si>
    <t xml:space="preserve">SERVIÇOS PRELIMINARES    </t>
  </si>
  <si>
    <t xml:space="preserve">ALVENARIAS, CONCRETAGENS E REVESTIMENTOS  </t>
  </si>
  <si>
    <t xml:space="preserve">IMPERMEABILIZAÇÃO     </t>
  </si>
  <si>
    <t xml:space="preserve">ESQUADRIAS E FERRAGENS   </t>
  </si>
  <si>
    <t xml:space="preserve">INSTALAÇÕES HIDROSSANITÁRIAS    </t>
  </si>
  <si>
    <t xml:space="preserve">INSTALAÇÕES ELÉTRICAS    </t>
  </si>
  <si>
    <t xml:space="preserve">RESERVATÓRIO (TORRE DE ARREFECIMENTO)  </t>
  </si>
  <si>
    <t xml:space="preserve">SERVIÇOS FINAIS    </t>
  </si>
  <si>
    <t>Unidade</t>
  </si>
  <si>
    <t>Item</t>
  </si>
  <si>
    <t>Preço Unitário (R$)</t>
  </si>
  <si>
    <t>Preço Total (R$)</t>
  </si>
  <si>
    <t>Total</t>
  </si>
  <si>
    <t>TOTAL</t>
  </si>
  <si>
    <t>PISOS E PROTEÇÕES MECÂNICAS</t>
  </si>
  <si>
    <t>DEMOLIÇÕES, REMOÇÕES E SERVIÇOS DE APOIO</t>
  </si>
  <si>
    <t>Serviço: Impermeabilização da coberta do edifício sede do TRE-PB</t>
  </si>
  <si>
    <t>Encargos sociais básicos</t>
  </si>
  <si>
    <t>CÓDIGO</t>
  </si>
  <si>
    <t>HORISTA
%</t>
  </si>
  <si>
    <t>MENSALISTA
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</si>
  <si>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</si>
  <si>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</si>
  <si>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</si>
  <si>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</si>
  <si>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</si>
  <si>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</si>
  <si>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</si>
  <si>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</si>
  <si>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</si>
  <si>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</si>
  <si>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</si>
  <si>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</si>
  <si>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</si>
  <si>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</si>
  <si>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</si>
  <si>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</si>
  <si>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</si>
  <si>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</si>
  <si>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</si>
  <si>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</si>
  <si>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</si>
  <si>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</si>
  <si>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</si>
  <si>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</si>
  <si>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</si>
  <si>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</si>
  <si>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</si>
  <si>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</si>
  <si>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</si>
  <si>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</si>
  <si>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</si>
  <si>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</si>
  <si>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</si>
  <si>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</si>
  <si>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</si>
  <si>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</si>
  <si>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</si>
  <si>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</si>
  <si>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</si>
  <si>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</si>
  <si>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</si>
  <si>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</si>
  <si>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</si>
  <si>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</si>
  <si>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</si>
  <si>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</si>
  <si>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</si>
  <si>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</si>
  <si>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</si>
  <si>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</si>
  <si>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</si>
  <si>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</si>
  <si>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</si>
  <si>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</si>
  <si>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</si>
  <si>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</si>
  <si>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</si>
  <si>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</si>
  <si>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</si>
  <si>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</si>
  <si>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</si>
  <si>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TOTAL(A+B+C+D)</t>
  </si>
  <si>
    <t>ENCARGOS   SOCIAIS   SOBRE   A   MÃO   DE   OBRA - COM DESONERAÇÃO</t>
  </si>
  <si>
    <t>(%) 
Simples</t>
  </si>
  <si>
    <t>(%) 
Acumulada</t>
  </si>
  <si>
    <t>Classe</t>
  </si>
  <si>
    <t>Posição</t>
  </si>
  <si>
    <t>Curva ABC - Serviços</t>
  </si>
  <si>
    <t>CPRB**</t>
  </si>
  <si>
    <t>PEDREIRO (HORISTA)</t>
  </si>
  <si>
    <t>SERVENTE DE OBRAS</t>
  </si>
  <si>
    <t>IMPERMEABILIZADOR (HORISTA)</t>
  </si>
  <si>
    <t>ENGENHEIRO CIVIL DE OBRA JUNIOR</t>
  </si>
  <si>
    <t>SEINFRA-CE_I2247</t>
  </si>
  <si>
    <t>VERMICULITA EXPANDIDA</t>
  </si>
  <si>
    <t>EXAMES - HORISTA (COLETADO CAIXA - ENCARGOS COMPLEMENTARES)</t>
  </si>
  <si>
    <t>ENCARREGADO GERAL DE OBRAS (MENSALISTA)</t>
  </si>
  <si>
    <t>AREIA MEDIA - POSTO JAZIDA/FORNECEDOR (RETIRADO NA JAZIDA, SEM TRANSPORTE)</t>
  </si>
  <si>
    <t>ALIMENTACAO - HORISTA (COLETADO CAIXA - ENCARGOS COMPLEMENTARES)</t>
  </si>
  <si>
    <t>OPERADOR DE GUINCHO OU GUINCHEIRO</t>
  </si>
  <si>
    <t>TRANSPORTE - HORISTA (COLETADO CAIXA - ENCARGOS COMPLEMENTARES)</t>
  </si>
  <si>
    <t>EPI - FAMILIA PEDREIRO - HORISTA (ENCARGOS COMPLEMENTARES - COLETADO CAIXA)</t>
  </si>
  <si>
    <t>ENGENHEIRO CIVIL DE OBRA PLENO (HORISTA)</t>
  </si>
  <si>
    <t>AJUDANTE ESPECIALIZADO (HORISTA)</t>
  </si>
  <si>
    <t>EPI - FAMILIA SERVENTE - HORISTA (ENCARGOS COMPLEMENTARES - COLETADO CAIXA)</t>
  </si>
  <si>
    <t>FERRAMENTAS - FAMILIA PEDREIRO - HORISTA (ENCARGOS COMPLEMENTARES - COLETADO CAIXA)</t>
  </si>
  <si>
    <t>OPERADOR DE BETONEIRA ESTACIONARIA / MISTURADOR</t>
  </si>
  <si>
    <t>FERRAMENTAS - FAMILIA SERVENTE - HORISTA (ENCARGOS COMPLEMENTARES - COLETADO CAIXA)</t>
  </si>
  <si>
    <t>TELHADOR (HORISTA)</t>
  </si>
  <si>
    <t>CAL HIDRATADA CH-I PARA ARGAMASSAS</t>
  </si>
  <si>
    <t>EXAMES - MENSALISTA (COLETADO CAIXA - ENCARGOS COMPLEMENTARES)</t>
  </si>
  <si>
    <t>EPI - FAMILIA ENCARREGADO GERAL - MENSALISTA (ENCARGOS COMPLEMENTARES - COLETADO CAIXA)</t>
  </si>
  <si>
    <t>OLEO DIESEL COMBUSTIVEL COMUM</t>
  </si>
  <si>
    <t>EPI - FAMILIA OPERADOR ESCAVADEIRA - HORISTA (ENCARGOS COMPLEMENTARES - COLETADO CAIXA)</t>
  </si>
  <si>
    <t>CARPINTEIRO DE FORMAS</t>
  </si>
  <si>
    <t>CAMINHAO TOCO, PESO BRUTO TOTAL 16000 KG, CARGA UTIL MAXIMA 11030 KG, DISTANCIA ENTRE EIXOS 5,41 M, POTENCIA 185 CV (INCLUI CABINE E CHASSI, NAO INCLUI CARROCERIA)</t>
  </si>
  <si>
    <t>ACO CA-50, 6,3 MM, VERGALHAO</t>
  </si>
  <si>
    <t>KWH</t>
  </si>
  <si>
    <t>ENERGIA ELETRICA ATE 2000 KWH INDUSTRIAL, SEM DEMANDA</t>
  </si>
  <si>
    <t>CARPINTEIRO AUXILIAR (HORISTA)</t>
  </si>
  <si>
    <t>GUINCHO ELETRICO DE COLUNA, CAPACIDADE 400 KG, COM MOTO FREIO, MOTOR TRIFASICO DE 1,25 CV</t>
  </si>
  <si>
    <t>ENCANADOR OU BOMBEIRO HIDRAULICO</t>
  </si>
  <si>
    <t>PINTOR</t>
  </si>
  <si>
    <t>EPI - FAMILIA CARPINTEIRO DE FORMAS - HORISTA (ENCARGOS COMPLEMENTARES - COLETADO CAIXA)</t>
  </si>
  <si>
    <t>MOTORISTA DE CAMINHAO</t>
  </si>
  <si>
    <t>AUXILIAR DE ENCANADOR OU BOMBEIRO HIDRAULICO (HORISTA)</t>
  </si>
  <si>
    <t>EPI - FAMILIA ENGENHEIRO CIVIL - HORISTA (ENCARGOS COMPLEMENTARES - COLETADO CAIXA)</t>
  </si>
  <si>
    <t>BETONEIRA CAPACIDADE NOMINAL 400 L, CAPACIDADE DE MISTURA  280 L, MOTOR ELETRICO TRIFASICO 220/380 V POTENCIA 2 CV, SEM CARREGADOR</t>
  </si>
  <si>
    <t>AREIA GROSSA - POSTO JAZIDA/FORNECEDOR (RETIRADO NA JAZIDA, SEM TRANSPORTE)</t>
  </si>
  <si>
    <t>SEGURO - HORISTA (COLETADO CAIXA - ENCARGOS COMPLEMENTARES)</t>
  </si>
  <si>
    <t>ARMADOR (HORISTA)</t>
  </si>
  <si>
    <t>ELETRICISTA</t>
  </si>
  <si>
    <t>GASOLINA COMUM</t>
  </si>
  <si>
    <t>FERRAMENTAS - FAMILIA CARPINTEIRO DE FORMAS - HORISTA (ENCARGOS COMPLEMENTARES - COLETADO CAIXA)</t>
  </si>
  <si>
    <t>MONTADOR DE ESTRUTURAS METALICAS HORISTA</t>
  </si>
  <si>
    <t>OPERADOR DE MAQUINAS E TRATORES DIVERSOS (TERRAPLANAGEM)</t>
  </si>
  <si>
    <t>PEDRA BRITADA N. 1 (9,5 a 19 MM) POSTO PEDREIRA/FORNECEDOR, SEM FRETE</t>
  </si>
  <si>
    <t>FERRAMENTAS - FAMILIA ENCARREGADO GERAL - MENSALISTA (ENCARGOS COMPLEMENTARES - COLETADO CAIXA)</t>
  </si>
  <si>
    <t>AJUDANTE DE ELETRICISTA</t>
  </si>
  <si>
    <t>CARROCERIA FIXA ABERTA DE MADEIRA PARA TRANSPORTE GERAL DE CARGA SECA DIMENSOES APROXIMADAS 2,5 X 7,00 X 0,50 M (INCLUI MONTAGEM, NAO INCLUI CAMINHAO)</t>
  </si>
  <si>
    <t>MOTORISTA DE CARRO DE PASSEIO</t>
  </si>
  <si>
    <t>EPI - FAMILIA ENCANADOR - HORISTA (ENCARGOS COMPLEMENTARES - COLETADO CAIXA)</t>
  </si>
  <si>
    <t>FERRAMENTAS - FAMILIA PINTOR - HORISTA (ENCARGOS COMPLEMENTARES - COLETADO CAIXA)</t>
  </si>
  <si>
    <t>EPI - FAMILIA PINTOR - HORISTA (ENCARGOS COMPLEMENTARES - COLETADO CAIXA)</t>
  </si>
  <si>
    <t>PICAPE CABINE SIMPLES COM MOTOR 1.6 FLEX, CAMBIO MANUAL, POTENCIA 101/104 CV, 2 PORTAS</t>
  </si>
  <si>
    <t>CARPINTEIRO DE ESQUADRIAS (HORISTA)</t>
  </si>
  <si>
    <t>IMUNIZANTE PARA MADEIRA, INCOLOR</t>
  </si>
  <si>
    <t>AJUDANTE DE ARMADOR (HORISTA)</t>
  </si>
  <si>
    <t>EPI - FAMILIA ELETRICISTA - HORISTA (ENCARGOS COMPLEMENTARES - COLETADO CAIXA)</t>
  </si>
  <si>
    <t>ACO CA-60, 4,2 MM, OU 5,0 MM, OU 6,0 MM, OU 7,0 MM, VERGALHAO</t>
  </si>
  <si>
    <t>FERRAMENTAS - FAMILIA ENCANADOR - HORISTA (ENCARGOS COMPLEMENTARES - COLETADO CAIXA)</t>
  </si>
  <si>
    <t>FERRAMENTAS - FAMILIA OPERADOR ESCAVADEIRA - HORISTA (ENCARGOS COMPLEMENTARES - COLETADO CAIXA)</t>
  </si>
  <si>
    <t>FERRAMENTAS - FAMILIA ELETRICISTA - HORISTA (ENCARGOS COMPLEMENTARES - COLETADO CAIXA)</t>
  </si>
  <si>
    <t>Curva ABC - INSUMOS</t>
  </si>
  <si>
    <t>Data do orçamento: 18/06/2024</t>
  </si>
  <si>
    <t>18/06/2024 - João Pessoa - PB</t>
  </si>
  <si>
    <t>DEMOLIÇÃO DE LAJES, EM CONCRETO ARMADO, DE FORMA MECANIZADA COM MARTELETE, SEM REAPROVEITAMENTO. AF_09/2023</t>
  </si>
  <si>
    <t>MARTELO DEMOLIDOR ELÉTRICO, COM POTÊNCIA DE 2.000 W, 1.000 IMPACTOS POR MINUTO, PESO DE 30 KG -  CHI DIURNO. AF_01/2021</t>
  </si>
  <si>
    <t>MARTELO DEMOLIDOR ELÉTRICO, COM POTÊNCIA DE 2.000 W, 1.000 IMPACTOS POR MINUTO, PESO DE 30 KG - CHP DIURNO. AF_01/2021</t>
  </si>
  <si>
    <t>DEMOLIÇÃO DE ARGAMASSAS, DE FORMA DE FORMA MECANIZADA COM MARTELETE, SEM REAPROVEITAMENTO. AF_09/2023</t>
  </si>
  <si>
    <t/>
  </si>
  <si>
    <t>OPERADOR DE MARTELETE OU MARTELETEIRO (HORISTA)</t>
  </si>
  <si>
    <t>MARTELO DEMOLIDOR ELETRICO, COM POTENCIA DE 2.000 W, FREQUENCIA DE 1.000 IMPACTOS POR MINUTO, FORCA DE IMPACTO ENTRE 60 E 65 J, PESO DE 30 KG</t>
  </si>
  <si>
    <t>Base de dados: SINAPI - PB 2024.05 (DESONERADO) / SEINFRA CE (028.1) / ORSE-SE 2024.01</t>
  </si>
  <si>
    <t>DEMOLIÇÃO DE ALVENARIA DE BLOCO FURADO, DE FORMA MANUAL, SEM REAPROVEITAMENTO. AF_09/2023</t>
  </si>
  <si>
    <t>Obs.:(*) % de ISS – Imposto sobre serviços de qualquer natureza, considerado como 5% sobre o percentual de 38,69% que corresponde ao custo da mão de obra em relação ao custo total dos serviços.</t>
  </si>
  <si>
    <t>OPERADOR DE BETONEIRA ESTACIONÁRIA/MISTURADOR COM ENCARGOS COMPLEMENTARES</t>
  </si>
  <si>
    <t>BETONEIRA CAPACIDADE NOMINAL DE 400 L, CAPACIDADE DE MISTURA 280 L, MOTOR ELÉTRICO TRIFÁSICO POTÊNCIA DE 2 CV, SEM CARREGADOR - CHP DIURNO. AF_10/2014</t>
  </si>
  <si>
    <t>BETONEIRA CAPACIDADE NOMINAL DE 400 L, CAPACIDADE DE MISTURA 280 L, MOTOR ELÉTRICO TRIFÁSICO POTÊNCIA DE 2 CV, SEM CARREGADOR - CHI DIURNO. AF_10/2014</t>
  </si>
  <si>
    <t>SEARQ_SINAPI_102194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</si>
</sst>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 $&quot;* #,##0.00\ ;&quot; $&quot;* \(#,##0.00\);&quot; $&quot;* \-#\ ;@\ "/>
    <numFmt numFmtId="165" formatCode="#,##0.00\ ;\(#,##0.00\);\-#\ ;@\ "/>
    <numFmt numFmtId="166" formatCode="0.0%"/>
    <numFmt numFmtId="167" formatCode="0.000%"/>
    <numFmt numFmtId="168" formatCode="&quot;R$ &quot;#,##0.00;&quot;-R$ &quot;#,##0.00"/>
    <numFmt numFmtId="169" formatCode="_-&quot;R$&quot;* #,##0.00_-;&quot;-R$&quot;* #,##0.00_-;_-&quot;R$&quot;* \-??_-;_-@_-"/>
    <numFmt numFmtId="170" formatCode="&quot;VERDADEIRO&quot;;&quot;VERDADEIRO&quot;;&quot;FALSO&quot;"/>
    <numFmt numFmtId="171" formatCode="_-[$R$-416]\ * #,##0.00_-;\-[$R$-416]\ * #,##0.00_-;_-[$R$-416]\ * &quot;-&quot;??_-;_-@_-"/>
    <numFmt numFmtId="172" formatCode="#,##0.000\ ;&quot; (&quot;#,##0.000\);&quot; -&quot;#\ ;@\ "/>
    <numFmt numFmtId="173" formatCode="_-&quot;R$ &quot;* #,##0.00_-;&quot;-R$ &quot;* #,##0.00_-;_-&quot;R$ &quot;* \-??_-;_-@_-"/>
  </numFmts>
  <fonts count="61">
    <font>
      <sz val="12"/>
      <color rgb="FF000000"/>
      <name val="Verdana"/>
      <family val="2"/>
      <charset val="1"/>
    </font>
    <font>
      <sz val="1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7.9"/>
      <color rgb="FF000000"/>
      <name val="Arial"/>
      <family val="2"/>
      <charset val="1"/>
    </font>
    <font>
      <sz val="7.9"/>
      <color rgb="FF000000"/>
      <name val="Arial"/>
      <family val="2"/>
      <charset val="1"/>
    </font>
    <font>
      <b/>
      <sz val="9.1"/>
      <color rgb="FF000000"/>
      <name val="Arial"/>
      <family val="2"/>
      <charset val="1"/>
    </font>
    <font>
      <i/>
      <sz val="7.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Times New Roman1"/>
      <family val="1"/>
      <charset val="1"/>
    </font>
    <font>
      <b/>
      <sz val="12"/>
      <color rgb="FFFF0000"/>
      <name val="Arial"/>
      <family val="2"/>
      <charset val="1"/>
    </font>
    <font>
      <sz val="12"/>
      <name val="Arial"/>
      <family val="2"/>
      <charset val="1"/>
    </font>
    <font>
      <b/>
      <i/>
      <sz val="12"/>
      <name val="Arial"/>
      <family val="2"/>
      <charset val="1"/>
    </font>
    <font>
      <b/>
      <u/>
      <sz val="12"/>
      <name val="Arial"/>
      <family val="2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rgb="FF000000"/>
      <name val="Arial"/>
      <family val="1"/>
      <charset val="1"/>
    </font>
    <font>
      <b/>
      <sz val="10"/>
      <name val="Arial"/>
      <family val="1"/>
      <charset val="1"/>
    </font>
    <font>
      <b/>
      <sz val="10"/>
      <color rgb="FFFF0000"/>
      <name val="Times New Roman"/>
      <family val="1"/>
      <charset val="1"/>
    </font>
    <font>
      <i/>
      <sz val="9"/>
      <name val="Times New Roman"/>
      <family val="1"/>
      <charset val="1"/>
    </font>
    <font>
      <sz val="12"/>
      <color rgb="FF000000"/>
      <name val="Verdana"/>
      <family val="2"/>
      <charset val="1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0.050000000000001"/>
      <color rgb="FF000000"/>
      <name val="Arial"/>
      <family val="2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i/>
      <sz val="16"/>
      <color rgb="FF000000"/>
      <name val="Verdana"/>
      <family val="2"/>
      <charset val="1"/>
    </font>
    <font>
      <sz val="11"/>
      <color rgb="FFFF9900"/>
      <name val="Calibri"/>
      <family val="2"/>
      <charset val="1"/>
    </font>
    <font>
      <sz val="10"/>
      <name val="Arial"/>
      <family val="2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2"/>
      <color rgb="FF000000"/>
      <name val="Verdana"/>
      <family val="2"/>
    </font>
    <font>
      <b/>
      <sz val="11"/>
      <color rgb="FF333333"/>
      <name val="Calibri"/>
      <family val="2"/>
      <charset val="1"/>
    </font>
    <font>
      <b/>
      <i/>
      <u/>
      <sz val="12"/>
      <color rgb="FF000000"/>
      <name val="Verdana"/>
      <family val="2"/>
      <charset val="1"/>
    </font>
    <font>
      <sz val="10"/>
      <name val="Mangal"/>
      <family val="2"/>
      <charset val="1"/>
    </font>
    <font>
      <b/>
      <sz val="18"/>
      <color rgb="FF003366"/>
      <name val="Cambria"/>
      <family val="2"/>
      <charset val="1"/>
    </font>
    <font>
      <b/>
      <sz val="15"/>
      <color rgb="FF333399"/>
      <name val="Calibri"/>
      <family val="2"/>
      <charset val="1"/>
    </font>
    <font>
      <b/>
      <sz val="13"/>
      <color rgb="FF333399"/>
      <name val="Calibri"/>
      <family val="2"/>
      <charset val="1"/>
    </font>
    <font>
      <b/>
      <sz val="11"/>
      <color rgb="FF333399"/>
      <name val="Calibri"/>
      <family val="2"/>
      <charset val="1"/>
    </font>
    <font>
      <b/>
      <sz val="18"/>
      <color rgb="FF333399"/>
      <name val="Cambria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70C0"/>
      <name val="Times New Roman"/>
      <family val="1"/>
      <charset val="1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 tint="0.249977111117893"/>
      <name val="Arial"/>
      <family val="2"/>
    </font>
    <font>
      <sz val="12"/>
      <color theme="1" tint="0.249977111117893"/>
      <name val="Verdana"/>
      <family val="2"/>
      <charset val="1"/>
    </font>
    <font>
      <sz val="8"/>
      <color theme="1" tint="0.249977111117893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rgb="FFBFBFBF"/>
      </patternFill>
    </fill>
    <fill>
      <patternFill patternType="solid">
        <fgColor rgb="FFF2F2F2"/>
        <bgColor rgb="FFFFFFCC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2F2F2"/>
      </patternFill>
    </fill>
    <fill>
      <patternFill patternType="solid">
        <fgColor rgb="FF969696"/>
        <bgColor rgb="FFA6A6A6"/>
      </patternFill>
    </fill>
    <fill>
      <patternFill patternType="solid">
        <fgColor rgb="FF003366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00CCFF"/>
        <bgColor rgb="FF33CCCC"/>
      </patternFill>
    </fill>
    <fill>
      <patternFill patternType="solid">
        <fgColor rgb="FF3366FF"/>
        <bgColor rgb="FF0066CC"/>
      </patternFill>
    </fill>
    <fill>
      <patternFill patternType="solid">
        <fgColor rgb="FF993366"/>
        <bgColor rgb="FF993366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003366"/>
      </bottom>
      <diagonal/>
    </border>
    <border>
      <left/>
      <right/>
      <top/>
      <bottom style="thick">
        <color rgb="FFCCFFFF"/>
      </bottom>
      <diagonal/>
    </border>
    <border>
      <left/>
      <right/>
      <top/>
      <bottom style="medium">
        <color rgb="FFCCFFFF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04">
    <xf numFmtId="0" fontId="0" fillId="0" borderId="0"/>
    <xf numFmtId="165" fontId="10" fillId="0" borderId="0"/>
    <xf numFmtId="165" fontId="10" fillId="0" borderId="0"/>
    <xf numFmtId="9" fontId="22" fillId="0" borderId="0" applyBorder="0" applyProtection="0"/>
    <xf numFmtId="164" fontId="1" fillId="0" borderId="0" applyBorder="0" applyProtection="0"/>
    <xf numFmtId="0" fontId="1" fillId="0" borderId="0"/>
    <xf numFmtId="9" fontId="1" fillId="0" borderId="0" applyBorder="0" applyProtection="0"/>
    <xf numFmtId="0" fontId="22" fillId="0" borderId="0"/>
    <xf numFmtId="172" fontId="1" fillId="0" borderId="0" applyBorder="0" applyProtection="0"/>
    <xf numFmtId="0" fontId="27" fillId="0" borderId="0"/>
    <xf numFmtId="0" fontId="27" fillId="11" borderId="0" applyBorder="0" applyProtection="0"/>
    <xf numFmtId="0" fontId="27" fillId="12" borderId="0" applyBorder="0" applyProtection="0"/>
    <xf numFmtId="0" fontId="27" fillId="13" borderId="0" applyBorder="0" applyProtection="0"/>
    <xf numFmtId="0" fontId="27" fillId="14" borderId="0" applyBorder="0" applyProtection="0"/>
    <xf numFmtId="0" fontId="27" fillId="15" borderId="0" applyBorder="0" applyProtection="0"/>
    <xf numFmtId="0" fontId="27" fillId="16" borderId="0" applyBorder="0" applyProtection="0"/>
    <xf numFmtId="0" fontId="27" fillId="17" borderId="0" applyBorder="0" applyProtection="0"/>
    <xf numFmtId="0" fontId="27" fillId="18" borderId="0" applyBorder="0" applyProtection="0"/>
    <xf numFmtId="0" fontId="27" fillId="19" borderId="0" applyBorder="0" applyProtection="0"/>
    <xf numFmtId="0" fontId="27" fillId="16" borderId="0" applyBorder="0" applyProtection="0"/>
    <xf numFmtId="0" fontId="27" fillId="15" borderId="0" applyBorder="0" applyProtection="0"/>
    <xf numFmtId="0" fontId="27" fillId="19" borderId="0" applyBorder="0" applyProtection="0"/>
    <xf numFmtId="0" fontId="27" fillId="17" borderId="0" applyBorder="0" applyProtection="0"/>
    <xf numFmtId="0" fontId="27" fillId="18" borderId="0" applyBorder="0" applyProtection="0"/>
    <xf numFmtId="0" fontId="27" fillId="20" borderId="0" applyBorder="0" applyProtection="0"/>
    <xf numFmtId="0" fontId="27" fillId="14" borderId="0" applyBorder="0" applyProtection="0"/>
    <xf numFmtId="0" fontId="27" fillId="17" borderId="0" applyBorder="0" applyProtection="0"/>
    <xf numFmtId="0" fontId="27" fillId="21" borderId="0" applyBorder="0" applyProtection="0"/>
    <xf numFmtId="0" fontId="27" fillId="15" borderId="0" applyBorder="0" applyProtection="0"/>
    <xf numFmtId="0" fontId="27" fillId="18" borderId="0" applyBorder="0" applyProtection="0"/>
    <xf numFmtId="0" fontId="27" fillId="22" borderId="0" applyBorder="0" applyProtection="0"/>
    <xf numFmtId="0" fontId="27" fillId="12" borderId="0" applyBorder="0" applyProtection="0"/>
    <xf numFmtId="0" fontId="27" fillId="15" borderId="0" applyBorder="0" applyProtection="0"/>
    <xf numFmtId="0" fontId="27" fillId="19" borderId="0" applyBorder="0" applyProtection="0"/>
    <xf numFmtId="0" fontId="28" fillId="23" borderId="0" applyBorder="0" applyProtection="0"/>
    <xf numFmtId="0" fontId="28" fillId="18" borderId="0" applyBorder="0" applyProtection="0"/>
    <xf numFmtId="0" fontId="28" fillId="20" borderId="0" applyBorder="0" applyProtection="0"/>
    <xf numFmtId="0" fontId="28" fillId="24" borderId="0" applyBorder="0" applyProtection="0"/>
    <xf numFmtId="0" fontId="28" fillId="25" borderId="0" applyBorder="0" applyProtection="0"/>
    <xf numFmtId="0" fontId="28" fillId="26" borderId="0" applyBorder="0" applyProtection="0"/>
    <xf numFmtId="0" fontId="28" fillId="15" borderId="0" applyBorder="0" applyProtection="0"/>
    <xf numFmtId="0" fontId="28" fillId="27" borderId="0" applyBorder="0" applyProtection="0"/>
    <xf numFmtId="0" fontId="28" fillId="21" borderId="0" applyBorder="0" applyProtection="0"/>
    <xf numFmtId="0" fontId="28" fillId="12" borderId="0" applyBorder="0" applyProtection="0"/>
    <xf numFmtId="0" fontId="28" fillId="15" borderId="0" applyBorder="0" applyProtection="0"/>
    <xf numFmtId="0" fontId="28" fillId="18" borderId="0" applyBorder="0" applyProtection="0"/>
    <xf numFmtId="0" fontId="28" fillId="28" borderId="0" applyBorder="0" applyProtection="0"/>
    <xf numFmtId="0" fontId="28" fillId="29" borderId="0" applyBorder="0" applyProtection="0"/>
    <xf numFmtId="0" fontId="28" fillId="30" borderId="0" applyBorder="0" applyProtection="0"/>
    <xf numFmtId="0" fontId="28" fillId="24" borderId="0" applyBorder="0" applyProtection="0"/>
    <xf numFmtId="0" fontId="28" fillId="25" borderId="0" applyBorder="0" applyProtection="0"/>
    <xf numFmtId="0" fontId="28" fillId="27" borderId="0" applyBorder="0" applyProtection="0"/>
    <xf numFmtId="0" fontId="29" fillId="12" borderId="0" applyBorder="0" applyProtection="0"/>
    <xf numFmtId="0" fontId="30" fillId="15" borderId="0" applyBorder="0" applyProtection="0"/>
    <xf numFmtId="0" fontId="31" fillId="31" borderId="17" applyProtection="0"/>
    <xf numFmtId="0" fontId="32" fillId="32" borderId="17" applyProtection="0"/>
    <xf numFmtId="0" fontId="33" fillId="33" borderId="18" applyProtection="0"/>
    <xf numFmtId="0" fontId="34" fillId="0" borderId="19" applyProtection="0"/>
    <xf numFmtId="0" fontId="33" fillId="33" borderId="18" applyProtection="0"/>
    <xf numFmtId="0" fontId="28" fillId="34" borderId="0" applyBorder="0" applyProtection="0"/>
    <xf numFmtId="0" fontId="28" fillId="27" borderId="0" applyBorder="0" applyProtection="0"/>
    <xf numFmtId="0" fontId="28" fillId="21" borderId="0" applyBorder="0" applyProtection="0"/>
    <xf numFmtId="0" fontId="28" fillId="35" borderId="0" applyBorder="0" applyProtection="0"/>
    <xf numFmtId="0" fontId="28" fillId="25" borderId="0" applyBorder="0" applyProtection="0"/>
    <xf numFmtId="0" fontId="28" fillId="29" borderId="0" applyBorder="0" applyProtection="0"/>
    <xf numFmtId="0" fontId="35" fillId="22" borderId="17" applyProtection="0"/>
    <xf numFmtId="172" fontId="1" fillId="0" borderId="0" applyBorder="0" applyProtection="0"/>
    <xf numFmtId="0" fontId="36" fillId="0" borderId="0" applyBorder="0" applyProtection="0"/>
    <xf numFmtId="0" fontId="30" fillId="13" borderId="0" applyBorder="0" applyProtection="0"/>
    <xf numFmtId="0" fontId="37" fillId="0" borderId="20" applyProtection="0"/>
    <xf numFmtId="0" fontId="38" fillId="0" borderId="21" applyProtection="0"/>
    <xf numFmtId="0" fontId="39" fillId="0" borderId="22" applyProtection="0"/>
    <xf numFmtId="0" fontId="39" fillId="0" borderId="0" applyBorder="0" applyProtection="0"/>
    <xf numFmtId="0" fontId="40" fillId="0" borderId="0">
      <alignment horizontal="center"/>
    </xf>
    <xf numFmtId="0" fontId="29" fillId="14" borderId="0" applyBorder="0" applyProtection="0"/>
    <xf numFmtId="0" fontId="35" fillId="16" borderId="17" applyProtection="0"/>
    <xf numFmtId="0" fontId="41" fillId="0" borderId="23" applyProtection="0"/>
    <xf numFmtId="173" fontId="42" fillId="0" borderId="0" applyBorder="0" applyProtection="0"/>
    <xf numFmtId="0" fontId="43" fillId="22" borderId="0" applyBorder="0" applyProtection="0"/>
    <xf numFmtId="0" fontId="44" fillId="22" borderId="0" applyBorder="0" applyProtection="0"/>
    <xf numFmtId="0" fontId="45" fillId="0" borderId="0"/>
    <xf numFmtId="0" fontId="1" fillId="0" borderId="0"/>
    <xf numFmtId="0" fontId="22" fillId="0" borderId="0"/>
    <xf numFmtId="0" fontId="1" fillId="19" borderId="24" applyProtection="0"/>
    <xf numFmtId="0" fontId="1" fillId="19" borderId="24" applyProtection="0"/>
    <xf numFmtId="0" fontId="46" fillId="31" borderId="25" applyProtection="0"/>
    <xf numFmtId="0" fontId="1" fillId="36" borderId="0" applyBorder="0" applyProtection="0"/>
    <xf numFmtId="0" fontId="47" fillId="0" borderId="0"/>
    <xf numFmtId="0" fontId="47" fillId="0" borderId="0"/>
    <xf numFmtId="0" fontId="46" fillId="32" borderId="25" applyProtection="0"/>
    <xf numFmtId="0" fontId="1" fillId="37" borderId="0" applyBorder="0" applyProtection="0"/>
    <xf numFmtId="0" fontId="48" fillId="13" borderId="0" applyBorder="0" applyProtection="0"/>
    <xf numFmtId="0" fontId="1" fillId="36" borderId="0" applyBorder="0" applyProtection="0"/>
    <xf numFmtId="0" fontId="1" fillId="38" borderId="0" applyBorder="0" applyProtection="0"/>
    <xf numFmtId="0" fontId="34" fillId="0" borderId="0" applyBorder="0" applyProtection="0"/>
    <xf numFmtId="0" fontId="36" fillId="0" borderId="0" applyBorder="0" applyProtection="0"/>
    <xf numFmtId="0" fontId="49" fillId="0" borderId="0" applyBorder="0" applyProtection="0"/>
    <xf numFmtId="0" fontId="50" fillId="0" borderId="26" applyProtection="0"/>
    <xf numFmtId="0" fontId="51" fillId="0" borderId="27" applyProtection="0"/>
    <xf numFmtId="0" fontId="52" fillId="0" borderId="28" applyProtection="0"/>
    <xf numFmtId="0" fontId="52" fillId="0" borderId="0" applyBorder="0" applyProtection="0"/>
    <xf numFmtId="0" fontId="53" fillId="0" borderId="0" applyBorder="0" applyProtection="0"/>
    <xf numFmtId="0" fontId="54" fillId="0" borderId="29" applyProtection="0"/>
    <xf numFmtId="0" fontId="34" fillId="0" borderId="0" applyBorder="0" applyProtection="0"/>
  </cellStyleXfs>
  <cellXfs count="2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" fontId="4" fillId="0" borderId="2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0" xfId="0" applyNumberFormat="1" applyFont="1" applyAlignment="1">
      <alignment horizontal="right" vertical="top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165" fontId="2" fillId="0" borderId="4" xfId="1" applyFont="1" applyBorder="1" applyAlignment="1">
      <alignment horizontal="center"/>
    </xf>
    <xf numFmtId="10" fontId="2" fillId="0" borderId="4" xfId="3" applyNumberFormat="1" applyFont="1" applyBorder="1" applyAlignment="1">
      <alignment horizontal="center"/>
    </xf>
    <xf numFmtId="10" fontId="2" fillId="0" borderId="4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5" fontId="8" fillId="0" borderId="0" xfId="0" applyNumberFormat="1" applyFont="1"/>
    <xf numFmtId="0" fontId="11" fillId="0" borderId="4" xfId="0" applyFont="1" applyBorder="1" applyAlignment="1">
      <alignment horizontal="left" wrapText="1"/>
    </xf>
    <xf numFmtId="165" fontId="2" fillId="0" borderId="6" xfId="2" applyFont="1" applyBorder="1" applyAlignment="1">
      <alignment horizontal="center"/>
    </xf>
    <xf numFmtId="165" fontId="2" fillId="0" borderId="4" xfId="2" applyFont="1" applyBorder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3" applyFont="1" applyAlignment="1">
      <alignment horizontal="center"/>
    </xf>
    <xf numFmtId="0" fontId="12" fillId="0" borderId="0" xfId="5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0" fontId="12" fillId="3" borderId="7" xfId="5" applyNumberFormat="1" applyFont="1" applyFill="1" applyBorder="1" applyAlignment="1">
      <alignment horizontal="center"/>
    </xf>
    <xf numFmtId="0" fontId="9" fillId="3" borderId="7" xfId="5" applyFont="1" applyFill="1" applyBorder="1" applyAlignment="1">
      <alignment horizontal="center"/>
    </xf>
    <xf numFmtId="10" fontId="12" fillId="0" borderId="5" xfId="5" applyNumberFormat="1" applyFont="1" applyBorder="1" applyAlignment="1">
      <alignment horizontal="center"/>
    </xf>
    <xf numFmtId="0" fontId="12" fillId="0" borderId="5" xfId="5" applyFont="1" applyBorder="1" applyAlignment="1">
      <alignment horizontal="left"/>
    </xf>
    <xf numFmtId="0" fontId="0" fillId="4" borderId="0" xfId="0" applyFill="1"/>
    <xf numFmtId="166" fontId="22" fillId="0" borderId="0" xfId="3" applyNumberFormat="1" applyBorder="1" applyProtection="1"/>
    <xf numFmtId="167" fontId="22" fillId="0" borderId="0" xfId="3" applyNumberFormat="1" applyBorder="1" applyProtection="1"/>
    <xf numFmtId="0" fontId="12" fillId="0" borderId="5" xfId="5" applyFont="1" applyBorder="1" applyAlignment="1">
      <alignment horizontal="left" vertical="center" wrapText="1"/>
    </xf>
    <xf numFmtId="0" fontId="12" fillId="0" borderId="5" xfId="5" applyFont="1" applyBorder="1" applyAlignment="1">
      <alignment horizontal="right"/>
    </xf>
    <xf numFmtId="10" fontId="9" fillId="3" borderId="7" xfId="5" applyNumberFormat="1" applyFont="1" applyFill="1" applyBorder="1" applyAlignment="1">
      <alignment horizontal="center"/>
    </xf>
    <xf numFmtId="0" fontId="9" fillId="3" borderId="7" xfId="5" applyFont="1" applyFill="1" applyBorder="1" applyAlignment="1">
      <alignment horizontal="left"/>
    </xf>
    <xf numFmtId="0" fontId="12" fillId="0" borderId="8" xfId="5" applyFont="1" applyBorder="1"/>
    <xf numFmtId="0" fontId="14" fillId="0" borderId="0" xfId="5" applyFont="1"/>
    <xf numFmtId="0" fontId="16" fillId="0" borderId="0" xfId="5" applyFont="1"/>
    <xf numFmtId="0" fontId="16" fillId="0" borderId="0" xfId="5" applyFont="1" applyAlignment="1">
      <alignment horizontal="left"/>
    </xf>
    <xf numFmtId="164" fontId="17" fillId="0" borderId="11" xfId="4" applyFont="1" applyBorder="1" applyAlignment="1" applyProtection="1">
      <alignment horizontal="left" vertical="center"/>
    </xf>
    <xf numFmtId="4" fontId="18" fillId="4" borderId="9" xfId="5" applyNumberFormat="1" applyFont="1" applyFill="1" applyBorder="1" applyAlignment="1">
      <alignment horizontal="right" vertical="top" wrapText="1"/>
    </xf>
    <xf numFmtId="0" fontId="17" fillId="0" borderId="11" xfId="5" applyFont="1" applyBorder="1" applyAlignment="1">
      <alignment horizontal="left" vertical="center"/>
    </xf>
    <xf numFmtId="4" fontId="19" fillId="4" borderId="9" xfId="5" applyNumberFormat="1" applyFont="1" applyFill="1" applyBorder="1" applyAlignment="1">
      <alignment horizontal="right" vertical="top" wrapText="1"/>
    </xf>
    <xf numFmtId="4" fontId="16" fillId="0" borderId="0" xfId="5" applyNumberFormat="1" applyFont="1"/>
    <xf numFmtId="10" fontId="17" fillId="0" borderId="12" xfId="6" applyNumberFormat="1" applyFont="1" applyBorder="1" applyAlignment="1" applyProtection="1">
      <alignment horizontal="right" vertical="center"/>
    </xf>
    <xf numFmtId="169" fontId="17" fillId="0" borderId="11" xfId="5" applyNumberFormat="1" applyFont="1" applyBorder="1" applyAlignment="1">
      <alignment horizontal="left" vertical="center"/>
    </xf>
    <xf numFmtId="0" fontId="20" fillId="0" borderId="9" xfId="5" applyFont="1" applyBorder="1" applyAlignment="1">
      <alignment horizontal="right" vertical="center"/>
    </xf>
    <xf numFmtId="10" fontId="17" fillId="0" borderId="13" xfId="6" applyNumberFormat="1" applyFont="1" applyBorder="1" applyAlignment="1" applyProtection="1">
      <alignment horizontal="left" vertical="center"/>
    </xf>
    <xf numFmtId="10" fontId="17" fillId="0" borderId="14" xfId="6" applyNumberFormat="1" applyFont="1" applyBorder="1" applyAlignment="1" applyProtection="1">
      <alignment horizontal="right" vertical="center"/>
    </xf>
    <xf numFmtId="0" fontId="17" fillId="0" borderId="0" xfId="5" applyFont="1" applyAlignment="1">
      <alignment horizontal="left"/>
    </xf>
    <xf numFmtId="10" fontId="16" fillId="0" borderId="0" xfId="5" applyNumberFormat="1" applyFont="1"/>
    <xf numFmtId="10" fontId="16" fillId="0" borderId="0" xfId="6" applyNumberFormat="1" applyFont="1" applyBorder="1" applyAlignment="1" applyProtection="1">
      <alignment horizontal="left"/>
    </xf>
    <xf numFmtId="0" fontId="21" fillId="0" borderId="0" xfId="5" applyFont="1" applyAlignment="1">
      <alignment horizontal="left"/>
    </xf>
    <xf numFmtId="4" fontId="8" fillId="0" borderId="0" xfId="0" applyNumberFormat="1" applyFont="1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4" fontId="24" fillId="0" borderId="4" xfId="0" applyNumberFormat="1" applyFont="1" applyBorder="1" applyAlignment="1">
      <alignment horizontal="right" vertical="center" wrapText="1"/>
    </xf>
    <xf numFmtId="171" fontId="24" fillId="0" borderId="4" xfId="0" applyNumberFormat="1" applyFont="1" applyBorder="1" applyAlignment="1">
      <alignment horizontal="right" vertical="center" wrapText="1"/>
    </xf>
    <xf numFmtId="171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right" vertical="center" wrapText="1"/>
    </xf>
    <xf numFmtId="171" fontId="24" fillId="0" borderId="0" xfId="0" applyNumberFormat="1" applyFont="1" applyAlignment="1">
      <alignment horizontal="right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vertical="center" wrapText="1"/>
    </xf>
    <xf numFmtId="171" fontId="23" fillId="5" borderId="4" xfId="0" applyNumberFormat="1" applyFont="1" applyFill="1" applyBorder="1" applyAlignment="1">
      <alignment vertical="center" wrapText="1"/>
    </xf>
    <xf numFmtId="0" fontId="23" fillId="7" borderId="4" xfId="0" applyFont="1" applyFill="1" applyBorder="1" applyAlignment="1">
      <alignment horizontal="center" vertical="center" wrapText="1"/>
    </xf>
    <xf numFmtId="171" fontId="23" fillId="0" borderId="0" xfId="0" applyNumberFormat="1" applyFont="1" applyAlignment="1">
      <alignment horizontal="left" vertical="center" wrapText="1"/>
    </xf>
    <xf numFmtId="171" fontId="24" fillId="0" borderId="0" xfId="0" applyNumberFormat="1" applyFont="1" applyAlignment="1">
      <alignment horizontal="left" vertical="center"/>
    </xf>
    <xf numFmtId="171" fontId="25" fillId="6" borderId="4" xfId="0" applyNumberFormat="1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vertical="center"/>
    </xf>
    <xf numFmtId="10" fontId="23" fillId="0" borderId="0" xfId="3" applyNumberFormat="1" applyFont="1" applyAlignment="1">
      <alignment horizontal="left" vertical="center" wrapText="1"/>
    </xf>
    <xf numFmtId="0" fontId="23" fillId="0" borderId="0" xfId="0" applyFont="1" applyAlignment="1">
      <alignment horizontal="righ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right" vertical="center" wrapText="1"/>
    </xf>
    <xf numFmtId="171" fontId="23" fillId="0" borderId="0" xfId="2" applyNumberFormat="1" applyFont="1"/>
    <xf numFmtId="0" fontId="2" fillId="8" borderId="4" xfId="0" applyFont="1" applyFill="1" applyBorder="1" applyAlignment="1">
      <alignment horizontal="center"/>
    </xf>
    <xf numFmtId="0" fontId="1" fillId="0" borderId="0" xfId="8" applyNumberFormat="1" applyBorder="1" applyProtection="1"/>
    <xf numFmtId="0" fontId="12" fillId="0" borderId="4" xfId="8" applyNumberFormat="1" applyFont="1" applyBorder="1" applyAlignment="1" applyProtection="1">
      <alignment horizontal="center" vertical="top" wrapText="1"/>
    </xf>
    <xf numFmtId="0" fontId="12" fillId="0" borderId="4" xfId="8" applyNumberFormat="1" applyFont="1" applyBorder="1" applyAlignment="1" applyProtection="1">
      <alignment horizontal="left" vertical="top" wrapText="1"/>
    </xf>
    <xf numFmtId="10" fontId="12" fillId="0" borderId="4" xfId="8" applyNumberFormat="1" applyFont="1" applyBorder="1" applyAlignment="1" applyProtection="1">
      <alignment horizontal="center" vertical="top" wrapText="1"/>
    </xf>
    <xf numFmtId="0" fontId="12" fillId="10" borderId="4" xfId="8" applyNumberFormat="1" applyFont="1" applyFill="1" applyBorder="1" applyAlignment="1" applyProtection="1">
      <alignment horizontal="center" vertical="top" wrapText="1"/>
    </xf>
    <xf numFmtId="0" fontId="12" fillId="10" borderId="4" xfId="8" applyNumberFormat="1" applyFont="1" applyFill="1" applyBorder="1" applyAlignment="1" applyProtection="1">
      <alignment horizontal="left" vertical="top" wrapText="1"/>
    </xf>
    <xf numFmtId="10" fontId="12" fillId="10" borderId="4" xfId="8" applyNumberFormat="1" applyFont="1" applyFill="1" applyBorder="1" applyAlignment="1" applyProtection="1">
      <alignment horizontal="center" vertical="top" wrapText="1"/>
    </xf>
    <xf numFmtId="0" fontId="9" fillId="10" borderId="4" xfId="8" applyNumberFormat="1" applyFont="1" applyFill="1" applyBorder="1" applyAlignment="1" applyProtection="1">
      <alignment horizontal="center" vertical="top" wrapText="1"/>
    </xf>
    <xf numFmtId="10" fontId="9" fillId="10" borderId="4" xfId="8" applyNumberFormat="1" applyFont="1" applyFill="1" applyBorder="1" applyAlignment="1" applyProtection="1">
      <alignment horizontal="center" vertical="top" wrapText="1"/>
    </xf>
    <xf numFmtId="0" fontId="9" fillId="0" borderId="4" xfId="8" applyNumberFormat="1" applyFont="1" applyBorder="1" applyAlignment="1" applyProtection="1">
      <alignment horizontal="center" vertical="top" wrapText="1"/>
    </xf>
    <xf numFmtId="10" fontId="9" fillId="0" borderId="4" xfId="8" applyNumberFormat="1" applyFont="1" applyBorder="1" applyAlignment="1" applyProtection="1">
      <alignment horizontal="center" vertical="top" wrapText="1"/>
    </xf>
    <xf numFmtId="10" fontId="9" fillId="9" borderId="4" xfId="8" applyNumberFormat="1" applyFont="1" applyFill="1" applyBorder="1" applyAlignment="1" applyProtection="1">
      <alignment horizontal="center" vertical="top" wrapText="1"/>
    </xf>
    <xf numFmtId="0" fontId="27" fillId="0" borderId="0" xfId="9"/>
    <xf numFmtId="10" fontId="24" fillId="0" borderId="4" xfId="3" applyNumberFormat="1" applyFont="1" applyBorder="1" applyAlignment="1">
      <alignment vertical="center"/>
    </xf>
    <xf numFmtId="10" fontId="24" fillId="0" borderId="4" xfId="0" applyNumberFormat="1" applyFont="1" applyBorder="1" applyAlignment="1">
      <alignment vertical="center"/>
    </xf>
    <xf numFmtId="0" fontId="24" fillId="8" borderId="4" xfId="0" applyFont="1" applyFill="1" applyBorder="1" applyAlignment="1">
      <alignment horizontal="center" vertical="center"/>
    </xf>
    <xf numFmtId="0" fontId="24" fillId="39" borderId="4" xfId="0" applyFont="1" applyFill="1" applyBorder="1" applyAlignment="1">
      <alignment horizontal="center" vertical="center"/>
    </xf>
    <xf numFmtId="170" fontId="55" fillId="0" borderId="0" xfId="5" applyNumberFormat="1" applyFont="1"/>
    <xf numFmtId="0" fontId="45" fillId="0" borderId="0" xfId="80" applyAlignment="1">
      <alignment horizontal="left" vertical="top" wrapText="1"/>
    </xf>
    <xf numFmtId="0" fontId="45" fillId="0" borderId="0" xfId="80" applyAlignment="1">
      <alignment horizontal="left" vertical="center"/>
    </xf>
    <xf numFmtId="0" fontId="45" fillId="0" borderId="0" xfId="80" applyAlignment="1">
      <alignment horizontal="center" vertical="center" wrapText="1"/>
    </xf>
    <xf numFmtId="0" fontId="45" fillId="0" borderId="31" xfId="80" applyBorder="1" applyAlignment="1">
      <alignment horizontal="center" vertical="center" wrapText="1"/>
    </xf>
    <xf numFmtId="0" fontId="56" fillId="0" borderId="0" xfId="80" applyFont="1" applyAlignment="1">
      <alignment horizontal="left" vertical="top" wrapText="1"/>
    </xf>
    <xf numFmtId="0" fontId="56" fillId="0" borderId="0" xfId="80" applyFont="1" applyAlignment="1">
      <alignment horizontal="left" wrapText="1"/>
    </xf>
    <xf numFmtId="0" fontId="57" fillId="0" borderId="0" xfId="80" applyFont="1" applyAlignment="1">
      <alignment horizontal="left" vertical="top" wrapText="1"/>
    </xf>
    <xf numFmtId="4" fontId="57" fillId="0" borderId="0" xfId="80" applyNumberFormat="1" applyFont="1" applyAlignment="1">
      <alignment horizontal="right" vertical="top" wrapText="1"/>
    </xf>
    <xf numFmtId="4" fontId="57" fillId="0" borderId="30" xfId="80" applyNumberFormat="1" applyFont="1" applyBorder="1" applyAlignment="1">
      <alignment horizontal="right" vertical="top" wrapText="1"/>
    </xf>
    <xf numFmtId="4" fontId="56" fillId="0" borderId="31" xfId="80" applyNumberFormat="1" applyFont="1" applyBorder="1" applyAlignment="1">
      <alignment horizontal="right" vertical="top" wrapText="1"/>
    </xf>
    <xf numFmtId="0" fontId="45" fillId="0" borderId="31" xfId="80" applyBorder="1" applyAlignment="1">
      <alignment horizontal="right" vertical="top" wrapText="1"/>
    </xf>
    <xf numFmtId="0" fontId="45" fillId="0" borderId="31" xfId="80" applyBorder="1" applyAlignment="1">
      <alignment horizontal="left" vertical="center" wrapText="1"/>
    </xf>
    <xf numFmtId="0" fontId="56" fillId="0" borderId="0" xfId="80" applyFont="1" applyAlignment="1">
      <alignment horizontal="left" vertical="center" wrapText="1"/>
    </xf>
    <xf numFmtId="171" fontId="24" fillId="0" borderId="0" xfId="0" applyNumberFormat="1" applyFont="1" applyAlignment="1">
      <alignment horizontal="center" vertical="center" wrapText="1"/>
    </xf>
    <xf numFmtId="171" fontId="24" fillId="0" borderId="0" xfId="0" applyNumberFormat="1" applyFont="1" applyAlignment="1">
      <alignment vertical="center"/>
    </xf>
    <xf numFmtId="0" fontId="56" fillId="0" borderId="0" xfId="0" applyFont="1" applyAlignment="1">
      <alignment horizontal="left" vertical="top" wrapText="1"/>
    </xf>
    <xf numFmtId="0" fontId="56" fillId="0" borderId="0" xfId="0" applyFont="1" applyAlignment="1">
      <alignment horizontal="left" wrapText="1"/>
    </xf>
    <xf numFmtId="0" fontId="57" fillId="0" borderId="0" xfId="0" applyFont="1" applyAlignment="1">
      <alignment horizontal="left" vertical="top" wrapText="1"/>
    </xf>
    <xf numFmtId="4" fontId="57" fillId="0" borderId="0" xfId="0" applyNumberFormat="1" applyFont="1" applyAlignment="1">
      <alignment horizontal="right" vertical="top" wrapText="1"/>
    </xf>
    <xf numFmtId="4" fontId="57" fillId="0" borderId="30" xfId="0" applyNumberFormat="1" applyFont="1" applyBorder="1" applyAlignment="1">
      <alignment horizontal="right" vertical="top" wrapText="1"/>
    </xf>
    <xf numFmtId="4" fontId="56" fillId="0" borderId="31" xfId="0" applyNumberFormat="1" applyFont="1" applyBorder="1" applyAlignment="1">
      <alignment horizontal="right" vertical="top" wrapText="1"/>
    </xf>
    <xf numFmtId="0" fontId="58" fillId="0" borderId="0" xfId="0" applyFont="1" applyAlignment="1">
      <alignment horizontal="left" wrapText="1"/>
    </xf>
    <xf numFmtId="0" fontId="58" fillId="0" borderId="0" xfId="0" applyFont="1" applyAlignment="1">
      <alignment horizontal="left" vertical="top" wrapText="1"/>
    </xf>
    <xf numFmtId="0" fontId="59" fillId="0" borderId="0" xfId="0" applyFont="1" applyAlignment="1">
      <alignment horizontal="center" vertical="center" wrapText="1"/>
    </xf>
    <xf numFmtId="0" fontId="60" fillId="0" borderId="0" xfId="0" applyFont="1" applyAlignment="1">
      <alignment horizontal="left" vertical="top" wrapText="1"/>
    </xf>
    <xf numFmtId="4" fontId="60" fillId="0" borderId="0" xfId="0" applyNumberFormat="1" applyFont="1" applyAlignment="1">
      <alignment horizontal="right" vertical="top" wrapText="1"/>
    </xf>
    <xf numFmtId="4" fontId="60" fillId="0" borderId="30" xfId="0" applyNumberFormat="1" applyFont="1" applyBorder="1" applyAlignment="1">
      <alignment horizontal="right" vertical="top" wrapText="1"/>
    </xf>
    <xf numFmtId="4" fontId="58" fillId="0" borderId="31" xfId="0" applyNumberFormat="1" applyFont="1" applyBorder="1" applyAlignment="1">
      <alignment horizontal="right" vertical="top" wrapText="1"/>
    </xf>
    <xf numFmtId="0" fontId="23" fillId="0" borderId="0" xfId="0" applyFont="1" applyAlignment="1">
      <alignment horizontal="center" vertical="center" wrapText="1"/>
    </xf>
    <xf numFmtId="4" fontId="24" fillId="0" borderId="4" xfId="0" applyNumberFormat="1" applyFont="1" applyBorder="1" applyAlignment="1">
      <alignment horizontal="center" vertical="center" wrapText="1"/>
    </xf>
    <xf numFmtId="171" fontId="24" fillId="0" borderId="4" xfId="0" applyNumberFormat="1" applyFont="1" applyBorder="1" applyAlignment="1">
      <alignment horizontal="center" vertical="center" wrapText="1"/>
    </xf>
    <xf numFmtId="10" fontId="24" fillId="0" borderId="4" xfId="3" applyNumberFormat="1" applyFont="1" applyBorder="1" applyAlignment="1">
      <alignment horizontal="center" vertical="center"/>
    </xf>
    <xf numFmtId="10" fontId="24" fillId="0" borderId="4" xfId="0" applyNumberFormat="1" applyFont="1" applyBorder="1" applyAlignment="1">
      <alignment horizontal="center" vertical="center"/>
    </xf>
    <xf numFmtId="2" fontId="24" fillId="0" borderId="4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57" fillId="0" borderId="31" xfId="8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4" fontId="7" fillId="0" borderId="0" xfId="0" applyNumberFormat="1" applyFont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171" fontId="2" fillId="0" borderId="15" xfId="2" applyNumberFormat="1" applyFont="1" applyBorder="1" applyAlignment="1">
      <alignment horizontal="center"/>
    </xf>
    <xf numFmtId="171" fontId="2" fillId="0" borderId="3" xfId="2" applyNumberFormat="1" applyFont="1" applyBorder="1" applyAlignment="1">
      <alignment horizontal="center"/>
    </xf>
    <xf numFmtId="171" fontId="2" fillId="0" borderId="16" xfId="2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3" fillId="0" borderId="4" xfId="0" applyFont="1" applyBorder="1"/>
    <xf numFmtId="10" fontId="2" fillId="0" borderId="4" xfId="3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0" xfId="5" applyFont="1" applyAlignment="1">
      <alignment vertical="center" wrapText="1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horizontal="left" vertical="center" wrapText="1"/>
    </xf>
    <xf numFmtId="0" fontId="12" fillId="0" borderId="1" xfId="5" applyFont="1" applyBorder="1" applyAlignment="1">
      <alignment horizontal="center"/>
    </xf>
    <xf numFmtId="0" fontId="13" fillId="0" borderId="4" xfId="5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8" fontId="15" fillId="2" borderId="9" xfId="5" applyNumberFormat="1" applyFont="1" applyFill="1" applyBorder="1" applyAlignment="1" applyProtection="1">
      <alignment horizontal="center"/>
      <protection locked="0"/>
    </xf>
    <xf numFmtId="0" fontId="17" fillId="2" borderId="10" xfId="5" applyFont="1" applyFill="1" applyBorder="1" applyAlignment="1">
      <alignment horizontal="center" vertical="center"/>
    </xf>
    <xf numFmtId="0" fontId="17" fillId="0" borderId="0" xfId="5" applyFont="1" applyAlignment="1">
      <alignment horizontal="center"/>
    </xf>
    <xf numFmtId="0" fontId="8" fillId="0" borderId="0" xfId="7" applyFont="1" applyAlignment="1">
      <alignment horizontal="center"/>
    </xf>
    <xf numFmtId="0" fontId="2" fillId="0" borderId="0" xfId="7" applyFont="1" applyAlignment="1">
      <alignment horizontal="left" vertical="top" wrapText="1"/>
    </xf>
    <xf numFmtId="0" fontId="3" fillId="0" borderId="0" xfId="7" applyFont="1" applyAlignment="1">
      <alignment horizontal="left" vertical="top" wrapText="1"/>
    </xf>
    <xf numFmtId="0" fontId="1" fillId="0" borderId="0" xfId="8" applyNumberFormat="1" applyBorder="1" applyAlignment="1" applyProtection="1">
      <alignment horizontal="center"/>
    </xf>
    <xf numFmtId="0" fontId="12" fillId="0" borderId="0" xfId="8" applyNumberFormat="1" applyFont="1" applyBorder="1" applyAlignment="1" applyProtection="1">
      <alignment horizontal="center" vertical="center"/>
    </xf>
    <xf numFmtId="0" fontId="9" fillId="9" borderId="4" xfId="8" applyNumberFormat="1" applyFont="1" applyFill="1" applyBorder="1" applyAlignment="1" applyProtection="1">
      <alignment horizontal="center" vertical="center" wrapText="1"/>
    </xf>
    <xf numFmtId="0" fontId="9" fillId="0" borderId="4" xfId="8" applyNumberFormat="1" applyFont="1" applyBorder="1" applyAlignment="1" applyProtection="1">
      <alignment horizontal="left" vertical="center" wrapText="1"/>
    </xf>
    <xf numFmtId="0" fontId="9" fillId="0" borderId="4" xfId="8" applyNumberFormat="1" applyFont="1" applyBorder="1" applyAlignment="1" applyProtection="1">
      <alignment horizontal="center" vertical="center" wrapText="1"/>
    </xf>
    <xf numFmtId="0" fontId="9" fillId="0" borderId="4" xfId="8" applyNumberFormat="1" applyFont="1" applyBorder="1" applyAlignment="1" applyProtection="1">
      <alignment horizontal="center" vertical="top" wrapText="1"/>
    </xf>
    <xf numFmtId="0" fontId="9" fillId="3" borderId="4" xfId="8" applyNumberFormat="1" applyFont="1" applyFill="1" applyBorder="1" applyAlignment="1" applyProtection="1">
      <alignment horizontal="center" vertical="top" wrapText="1"/>
    </xf>
    <xf numFmtId="0" fontId="9" fillId="9" borderId="4" xfId="8" applyNumberFormat="1" applyFont="1" applyFill="1" applyBorder="1" applyAlignment="1" applyProtection="1">
      <alignment horizontal="center" vertical="top" wrapText="1"/>
    </xf>
    <xf numFmtId="0" fontId="25" fillId="6" borderId="15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16" xfId="0" applyFont="1" applyFill="1" applyBorder="1" applyAlignment="1">
      <alignment horizontal="center" vertical="center" wrapText="1"/>
    </xf>
  </cellXfs>
  <cellStyles count="104">
    <cellStyle name="20% - Accent1" xfId="10" xr:uid="{00000000-0005-0000-0000-000000000000}"/>
    <cellStyle name="20% - Accent2" xfId="11" xr:uid="{00000000-0005-0000-0000-000001000000}"/>
    <cellStyle name="20% - Accent3" xfId="12" xr:uid="{00000000-0005-0000-0000-000002000000}"/>
    <cellStyle name="20% - Accent4" xfId="13" xr:uid="{00000000-0005-0000-0000-000003000000}"/>
    <cellStyle name="20% - Accent5" xfId="14" xr:uid="{00000000-0005-0000-0000-000004000000}"/>
    <cellStyle name="20% - Accent6" xfId="15" xr:uid="{00000000-0005-0000-0000-000005000000}"/>
    <cellStyle name="20% - Ênfase1 2" xfId="16" xr:uid="{00000000-0005-0000-0000-000006000000}"/>
    <cellStyle name="20% - Ênfase2 2" xfId="17" xr:uid="{00000000-0005-0000-0000-000007000000}"/>
    <cellStyle name="20% - Ênfase3 2" xfId="18" xr:uid="{00000000-0005-0000-0000-000008000000}"/>
    <cellStyle name="20% - Ênfase4 2" xfId="19" xr:uid="{00000000-0005-0000-0000-000009000000}"/>
    <cellStyle name="20% - Ênfase5 2" xfId="20" xr:uid="{00000000-0005-0000-0000-00000A000000}"/>
    <cellStyle name="20% - Ênfase6 2" xfId="21" xr:uid="{00000000-0005-0000-0000-00000B000000}"/>
    <cellStyle name="40% - Accent1" xfId="22" xr:uid="{00000000-0005-0000-0000-00000C000000}"/>
    <cellStyle name="40% - Accent2" xfId="23" xr:uid="{00000000-0005-0000-0000-00000D000000}"/>
    <cellStyle name="40% - Accent3" xfId="24" xr:uid="{00000000-0005-0000-0000-00000E000000}"/>
    <cellStyle name="40% - Accent4" xfId="25" xr:uid="{00000000-0005-0000-0000-00000F000000}"/>
    <cellStyle name="40% - Accent5" xfId="26" xr:uid="{00000000-0005-0000-0000-000010000000}"/>
    <cellStyle name="40% - Accent6" xfId="27" xr:uid="{00000000-0005-0000-0000-000011000000}"/>
    <cellStyle name="40% - Ênfase1 2" xfId="28" xr:uid="{00000000-0005-0000-0000-000012000000}"/>
    <cellStyle name="40% - Ênfase2 2" xfId="29" xr:uid="{00000000-0005-0000-0000-000013000000}"/>
    <cellStyle name="40% - Ênfase3 2" xfId="30" xr:uid="{00000000-0005-0000-0000-000014000000}"/>
    <cellStyle name="40% - Ênfase4 2" xfId="31" xr:uid="{00000000-0005-0000-0000-000015000000}"/>
    <cellStyle name="40% - Ênfase5 2" xfId="32" xr:uid="{00000000-0005-0000-0000-000016000000}"/>
    <cellStyle name="40% - Ênfase6 2" xfId="33" xr:uid="{00000000-0005-0000-0000-000017000000}"/>
    <cellStyle name="60% - Accent1" xfId="34" xr:uid="{00000000-0005-0000-0000-000018000000}"/>
    <cellStyle name="60% - Accent2" xfId="35" xr:uid="{00000000-0005-0000-0000-000019000000}"/>
    <cellStyle name="60% - Accent3" xfId="36" xr:uid="{00000000-0005-0000-0000-00001A000000}"/>
    <cellStyle name="60% - Accent4" xfId="37" xr:uid="{00000000-0005-0000-0000-00001B000000}"/>
    <cellStyle name="60% - Accent5" xfId="38" xr:uid="{00000000-0005-0000-0000-00001C000000}"/>
    <cellStyle name="60% - Accent6" xfId="39" xr:uid="{00000000-0005-0000-0000-00001D000000}"/>
    <cellStyle name="60% - Ênfase1 2" xfId="40" xr:uid="{00000000-0005-0000-0000-00001E000000}"/>
    <cellStyle name="60% - Ênfase2 2" xfId="41" xr:uid="{00000000-0005-0000-0000-00001F000000}"/>
    <cellStyle name="60% - Ênfase3 2" xfId="42" xr:uid="{00000000-0005-0000-0000-000020000000}"/>
    <cellStyle name="60% - Ênfase4 2" xfId="43" xr:uid="{00000000-0005-0000-0000-000021000000}"/>
    <cellStyle name="60% - Ênfase5 2" xfId="44" xr:uid="{00000000-0005-0000-0000-000022000000}"/>
    <cellStyle name="60% - Ênfase6 2" xfId="45" xr:uid="{00000000-0005-0000-0000-000023000000}"/>
    <cellStyle name="Accent1" xfId="46" xr:uid="{00000000-0005-0000-0000-000024000000}"/>
    <cellStyle name="Accent2" xfId="47" xr:uid="{00000000-0005-0000-0000-000025000000}"/>
    <cellStyle name="Accent3" xfId="48" xr:uid="{00000000-0005-0000-0000-000026000000}"/>
    <cellStyle name="Accent4" xfId="49" xr:uid="{00000000-0005-0000-0000-000027000000}"/>
    <cellStyle name="Accent5" xfId="50" xr:uid="{00000000-0005-0000-0000-000028000000}"/>
    <cellStyle name="Accent6" xfId="51" xr:uid="{00000000-0005-0000-0000-000029000000}"/>
    <cellStyle name="Bad 1" xfId="52" xr:uid="{00000000-0005-0000-0000-00002A000000}"/>
    <cellStyle name="Bom 2" xfId="53" xr:uid="{00000000-0005-0000-0000-00002B000000}"/>
    <cellStyle name="Calculation" xfId="54" xr:uid="{00000000-0005-0000-0000-00002C000000}"/>
    <cellStyle name="Cálculo 2" xfId="55" xr:uid="{00000000-0005-0000-0000-00002D000000}"/>
    <cellStyle name="Célula de Verificação 2" xfId="56" xr:uid="{00000000-0005-0000-0000-00002E000000}"/>
    <cellStyle name="Célula Vinculada 2" xfId="57" xr:uid="{00000000-0005-0000-0000-00002F000000}"/>
    <cellStyle name="Check Cell" xfId="58" xr:uid="{00000000-0005-0000-0000-000030000000}"/>
    <cellStyle name="Ênfase1 2" xfId="59" xr:uid="{00000000-0005-0000-0000-000031000000}"/>
    <cellStyle name="Ênfase2 2" xfId="60" xr:uid="{00000000-0005-0000-0000-000032000000}"/>
    <cellStyle name="Ênfase3 2" xfId="61" xr:uid="{00000000-0005-0000-0000-000033000000}"/>
    <cellStyle name="Ênfase4 2" xfId="62" xr:uid="{00000000-0005-0000-0000-000034000000}"/>
    <cellStyle name="Ênfase5 2" xfId="63" xr:uid="{00000000-0005-0000-0000-000035000000}"/>
    <cellStyle name="Ênfase6 2" xfId="64" xr:uid="{00000000-0005-0000-0000-000036000000}"/>
    <cellStyle name="Entrada 2" xfId="65" xr:uid="{00000000-0005-0000-0000-000037000000}"/>
    <cellStyle name="Excel Built-in Excel Built-in Excel Built-in Excel Built-in Excel Built-in Excel Built-in Excel Built-in Excel Built-in Excel Built-in Excel Built-in TableStyleLight1" xfId="66" xr:uid="{00000000-0005-0000-0000-000038000000}"/>
    <cellStyle name="Explanatory Text" xfId="67" xr:uid="{00000000-0005-0000-0000-000039000000}"/>
    <cellStyle name="Good 2" xfId="68" xr:uid="{00000000-0005-0000-0000-00003A000000}"/>
    <cellStyle name="Heading 1 6" xfId="69" xr:uid="{00000000-0005-0000-0000-00003B000000}"/>
    <cellStyle name="Heading 2 7" xfId="70" xr:uid="{00000000-0005-0000-0000-00003C000000}"/>
    <cellStyle name="Heading 3" xfId="71" xr:uid="{00000000-0005-0000-0000-00003D000000}"/>
    <cellStyle name="Heading 4" xfId="72" xr:uid="{00000000-0005-0000-0000-00003E000000}"/>
    <cellStyle name="Heading 5" xfId="73" xr:uid="{00000000-0005-0000-0000-00003F000000}"/>
    <cellStyle name="Incorreto 2" xfId="74" xr:uid="{00000000-0005-0000-0000-000040000000}"/>
    <cellStyle name="Input" xfId="75" xr:uid="{00000000-0005-0000-0000-000041000000}"/>
    <cellStyle name="Linked Cell" xfId="76" xr:uid="{00000000-0005-0000-0000-000042000000}"/>
    <cellStyle name="Moeda" xfId="2" builtinId="4"/>
    <cellStyle name="Moeda 2" xfId="4" xr:uid="{00000000-0005-0000-0000-000044000000}"/>
    <cellStyle name="Moeda 3" xfId="77" xr:uid="{00000000-0005-0000-0000-000045000000}"/>
    <cellStyle name="Neutra 2" xfId="78" xr:uid="{00000000-0005-0000-0000-000046000000}"/>
    <cellStyle name="Neutral 8" xfId="79" xr:uid="{00000000-0005-0000-0000-000047000000}"/>
    <cellStyle name="Normal" xfId="0" builtinId="0"/>
    <cellStyle name="Normal 2" xfId="5" xr:uid="{00000000-0005-0000-0000-000049000000}"/>
    <cellStyle name="Normal 2 2" xfId="7" xr:uid="{00000000-0005-0000-0000-00004A000000}"/>
    <cellStyle name="Normal 3" xfId="9" xr:uid="{00000000-0005-0000-0000-00004B000000}"/>
    <cellStyle name="Normal 4" xfId="80" xr:uid="{00000000-0005-0000-0000-00004C000000}"/>
    <cellStyle name="Normal 5" xfId="81" xr:uid="{00000000-0005-0000-0000-00004D000000}"/>
    <cellStyle name="Normal 5 2" xfId="82" xr:uid="{00000000-0005-0000-0000-00004E000000}"/>
    <cellStyle name="Nota 2" xfId="83" xr:uid="{00000000-0005-0000-0000-00004F000000}"/>
    <cellStyle name="Note 9" xfId="84" xr:uid="{00000000-0005-0000-0000-000050000000}"/>
    <cellStyle name="Output" xfId="85" xr:uid="{00000000-0005-0000-0000-000051000000}"/>
    <cellStyle name="Porcentagem" xfId="3" builtinId="5"/>
    <cellStyle name="Porcentagem 2" xfId="6" xr:uid="{00000000-0005-0000-0000-000053000000}"/>
    <cellStyle name="Preenchidas" xfId="86" xr:uid="{00000000-0005-0000-0000-000054000000}"/>
    <cellStyle name="Result 10" xfId="87" xr:uid="{00000000-0005-0000-0000-000055000000}"/>
    <cellStyle name="Resultado2" xfId="88" xr:uid="{00000000-0005-0000-0000-000056000000}"/>
    <cellStyle name="Saída 2" xfId="89" xr:uid="{00000000-0005-0000-0000-000057000000}"/>
    <cellStyle name="Sem título1" xfId="90" xr:uid="{00000000-0005-0000-0000-000058000000}"/>
    <cellStyle name="Sem título2" xfId="91" xr:uid="{00000000-0005-0000-0000-000059000000}"/>
    <cellStyle name="TESTE" xfId="92" xr:uid="{00000000-0005-0000-0000-00005A000000}"/>
    <cellStyle name="TESTE 2" xfId="93" xr:uid="{00000000-0005-0000-0000-00005B000000}"/>
    <cellStyle name="Texto de Aviso 2" xfId="94" xr:uid="{00000000-0005-0000-0000-00005C000000}"/>
    <cellStyle name="Texto Explicativo 2" xfId="95" xr:uid="{00000000-0005-0000-0000-00005D000000}"/>
    <cellStyle name="Texto Explicativo 2 2" xfId="8" xr:uid="{00000000-0005-0000-0000-00005E000000}"/>
    <cellStyle name="Title" xfId="96" xr:uid="{00000000-0005-0000-0000-00005F000000}"/>
    <cellStyle name="Título 1 2" xfId="97" xr:uid="{00000000-0005-0000-0000-000060000000}"/>
    <cellStyle name="Título 2 2" xfId="98" xr:uid="{00000000-0005-0000-0000-000061000000}"/>
    <cellStyle name="Título 3 2" xfId="99" xr:uid="{00000000-0005-0000-0000-000062000000}"/>
    <cellStyle name="Título 4 2" xfId="100" xr:uid="{00000000-0005-0000-0000-000063000000}"/>
    <cellStyle name="Título 5" xfId="101" xr:uid="{00000000-0005-0000-0000-000064000000}"/>
    <cellStyle name="Total 2" xfId="102" xr:uid="{00000000-0005-0000-0000-000065000000}"/>
    <cellStyle name="Vírgula" xfId="1" builtinId="3"/>
    <cellStyle name="Warning Text" xfId="103" xr:uid="{00000000-0005-0000-0000-00006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299358</xdr:colOff>
      <xdr:row>1</xdr:row>
      <xdr:rowOff>27214</xdr:rowOff>
    </xdr:from>
    <xdr:to>
      <xdr:col>1</xdr:col>
      <xdr:colOff>1306286</xdr:colOff>
      <xdr:row>7</xdr:row>
      <xdr:rowOff>108857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231321"/>
          <a:ext cx="1442357" cy="14423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1051832</xdr:colOff>
      <xdr:row>7</xdr:row>
      <xdr:rowOff>89807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E31A00E-074C-44DF-B104-7CE9E2FB7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2357" cy="14423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99332</xdr:colOff>
      <xdr:row>6</xdr:row>
      <xdr:rowOff>4082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2357" cy="14423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459442</xdr:colOff>
      <xdr:row>0</xdr:row>
      <xdr:rowOff>0</xdr:rowOff>
    </xdr:from>
    <xdr:to>
      <xdr:col>1</xdr:col>
      <xdr:colOff>1901799</xdr:colOff>
      <xdr:row>7</xdr:row>
      <xdr:rowOff>64033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089" y="0"/>
          <a:ext cx="1442357" cy="144235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397440</xdr:colOff>
      <xdr:row>27</xdr:row>
      <xdr:rowOff>49680</xdr:rowOff>
    </xdr:from>
    <xdr:to>
      <xdr:col>2</xdr:col>
      <xdr:colOff>147960</xdr:colOff>
      <xdr:row>29</xdr:row>
      <xdr:rowOff>163800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97440" y="5459760"/>
          <a:ext cx="4182480" cy="495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190500</xdr:colOff>
      <xdr:row>0</xdr:row>
      <xdr:rowOff>142875</xdr:rowOff>
    </xdr:from>
    <xdr:to>
      <xdr:col>0</xdr:col>
      <xdr:colOff>1632857</xdr:colOff>
      <xdr:row>6</xdr:row>
      <xdr:rowOff>166007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42875"/>
          <a:ext cx="1442357" cy="144235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9525</xdr:rowOff>
    </xdr:from>
    <xdr:to>
      <xdr:col>0</xdr:col>
      <xdr:colOff>1076325</xdr:colOff>
      <xdr:row>6</xdr:row>
      <xdr:rowOff>66675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09550"/>
          <a:ext cx="1019175" cy="10191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299358</xdr:colOff>
      <xdr:row>1</xdr:row>
      <xdr:rowOff>27214</xdr:rowOff>
    </xdr:from>
    <xdr:to>
      <xdr:col>1</xdr:col>
      <xdr:colOff>870858</xdr:colOff>
      <xdr:row>7</xdr:row>
      <xdr:rowOff>108857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227239"/>
          <a:ext cx="1435553" cy="144371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0</xdr:rowOff>
    </xdr:from>
    <xdr:to>
      <xdr:col>0</xdr:col>
      <xdr:colOff>1563585</xdr:colOff>
      <xdr:row>7</xdr:row>
      <xdr:rowOff>64325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8" y="0"/>
          <a:ext cx="1454727" cy="1449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4"/>
  <sheetViews>
    <sheetView tabSelected="1" view="pageBreakPreview" zoomScale="70" zoomScaleNormal="70" zoomScaleSheetLayoutView="70" workbookViewId="0">
      <selection activeCell="B39" sqref="B39"/>
    </sheetView>
  </sheetViews>
  <sheetFormatPr defaultColWidth="10.5" defaultRowHeight="15"/>
  <cols>
    <col min="1" max="1" width="4.5" style="66" bestFit="1" customWidth="1"/>
    <col min="2" max="2" width="17.09765625" style="69" bestFit="1" customWidth="1"/>
    <col min="3" max="3" width="52.5" style="66" bestFit="1" customWidth="1"/>
    <col min="4" max="4" width="12.19921875" style="66" bestFit="1" customWidth="1"/>
    <col min="5" max="5" width="9.796875" style="66" bestFit="1" customWidth="1"/>
    <col min="6" max="6" width="15.69921875" style="66" bestFit="1" customWidth="1"/>
    <col min="7" max="7" width="14.8984375" style="66" bestFit="1" customWidth="1"/>
    <col min="8" max="8" width="15.5" style="66" customWidth="1"/>
    <col min="9" max="9" width="14.8984375" style="62" bestFit="1" customWidth="1"/>
    <col min="10" max="10" width="12.296875" style="66" bestFit="1" customWidth="1"/>
    <col min="11" max="11" width="14.59765625" style="66" customWidth="1"/>
    <col min="12" max="16384" width="10.5" style="66"/>
  </cols>
  <sheetData>
    <row r="1" spans="1:9" ht="15.75">
      <c r="A1" s="144"/>
      <c r="B1" s="144"/>
      <c r="C1" s="65" t="s">
        <v>0</v>
      </c>
      <c r="D1" s="65"/>
      <c r="E1" s="65"/>
      <c r="F1" s="65"/>
      <c r="G1" s="65"/>
    </row>
    <row r="2" spans="1:9">
      <c r="A2" s="144"/>
      <c r="B2" s="144"/>
      <c r="C2" s="64" t="s">
        <v>1</v>
      </c>
      <c r="D2" s="64"/>
      <c r="E2" s="64"/>
      <c r="F2" s="64"/>
      <c r="G2" s="64"/>
    </row>
    <row r="3" spans="1:9">
      <c r="A3" s="144"/>
      <c r="B3" s="144"/>
      <c r="C3" s="64" t="s">
        <v>2</v>
      </c>
      <c r="D3" s="64"/>
      <c r="E3" s="64"/>
      <c r="F3" s="64"/>
      <c r="G3" s="64"/>
    </row>
    <row r="4" spans="1:9">
      <c r="A4" s="144"/>
      <c r="B4" s="144"/>
      <c r="C4" s="64" t="s">
        <v>3</v>
      </c>
      <c r="D4" s="64"/>
      <c r="E4" s="64"/>
      <c r="F4" s="64"/>
      <c r="G4" s="64"/>
    </row>
    <row r="5" spans="1:9">
      <c r="A5" s="144"/>
      <c r="B5" s="144"/>
      <c r="C5" s="63"/>
      <c r="D5" s="63"/>
      <c r="E5" s="63"/>
      <c r="F5" s="63"/>
      <c r="G5" s="63"/>
    </row>
    <row r="6" spans="1:9" ht="15.75">
      <c r="A6" s="144"/>
      <c r="B6" s="144"/>
      <c r="C6" s="65" t="s">
        <v>85</v>
      </c>
      <c r="D6" s="64"/>
      <c r="E6" s="64"/>
      <c r="F6" s="64"/>
      <c r="G6" s="64"/>
    </row>
    <row r="7" spans="1:9" ht="15.75">
      <c r="A7" s="144"/>
      <c r="B7" s="144"/>
      <c r="C7" s="64" t="s">
        <v>781</v>
      </c>
      <c r="D7" s="65"/>
      <c r="E7" s="65"/>
      <c r="F7" s="65"/>
      <c r="G7" s="65"/>
    </row>
    <row r="8" spans="1:9" ht="30">
      <c r="A8" s="144"/>
      <c r="B8" s="144"/>
      <c r="C8" s="64" t="s">
        <v>789</v>
      </c>
      <c r="D8" s="65"/>
      <c r="E8" s="65"/>
      <c r="F8" s="65"/>
      <c r="G8" s="65"/>
    </row>
    <row r="9" spans="1:9" ht="15.75">
      <c r="A9" s="144"/>
      <c r="B9" s="144"/>
      <c r="C9" s="65" t="s">
        <v>4</v>
      </c>
      <c r="D9" s="65"/>
      <c r="E9" s="65"/>
      <c r="F9" s="65"/>
      <c r="G9" s="65"/>
    </row>
    <row r="10" spans="1:9" ht="15.75">
      <c r="A10" s="144"/>
      <c r="B10" s="144"/>
      <c r="C10" s="68" t="s">
        <v>5</v>
      </c>
      <c r="D10" s="82">
        <f>I93</f>
        <v>628740.0399999998</v>
      </c>
      <c r="E10" s="87" t="s">
        <v>623</v>
      </c>
      <c r="F10" s="86">
        <v>0.27750000000000002</v>
      </c>
      <c r="G10" s="123"/>
    </row>
    <row r="11" spans="1:9" ht="31.5">
      <c r="A11" s="81" t="s">
        <v>634</v>
      </c>
      <c r="B11" s="81" t="s">
        <v>7</v>
      </c>
      <c r="C11" s="81" t="s">
        <v>8</v>
      </c>
      <c r="D11" s="81" t="s">
        <v>633</v>
      </c>
      <c r="E11" s="81" t="s">
        <v>9</v>
      </c>
      <c r="F11" s="81" t="s">
        <v>10</v>
      </c>
      <c r="G11" s="81" t="s">
        <v>11</v>
      </c>
      <c r="H11" s="81" t="s">
        <v>635</v>
      </c>
      <c r="I11" s="81" t="s">
        <v>636</v>
      </c>
    </row>
    <row r="12" spans="1:9" ht="15.75" customHeight="1">
      <c r="A12" s="78">
        <v>1</v>
      </c>
      <c r="B12" s="145" t="s">
        <v>624</v>
      </c>
      <c r="C12" s="145"/>
      <c r="D12" s="79"/>
      <c r="E12" s="79"/>
      <c r="F12" s="80"/>
      <c r="G12" s="80">
        <f>SUM(G13)</f>
        <v>27307.38</v>
      </c>
      <c r="H12" s="80"/>
      <c r="I12" s="80">
        <f>SUM(I13)</f>
        <v>34885.18</v>
      </c>
    </row>
    <row r="13" spans="1:9">
      <c r="A13" s="72" t="s">
        <v>260</v>
      </c>
      <c r="B13" s="70" t="s">
        <v>90</v>
      </c>
      <c r="C13" s="70" t="s">
        <v>12</v>
      </c>
      <c r="D13" s="71" t="s">
        <v>13</v>
      </c>
      <c r="E13" s="73">
        <v>1</v>
      </c>
      <c r="F13" s="74">
        <v>27307.38</v>
      </c>
      <c r="G13" s="74">
        <f>ROUND(E13*F13,2)</f>
        <v>27307.38</v>
      </c>
      <c r="H13" s="74">
        <f>ROUND((1+$F$10)*F13,2)</f>
        <v>34885.18</v>
      </c>
      <c r="I13" s="74">
        <f>ROUND(E13*H13,2)</f>
        <v>34885.18</v>
      </c>
    </row>
    <row r="14" spans="1:9" ht="15.75" customHeight="1">
      <c r="A14" s="78">
        <v>2</v>
      </c>
      <c r="B14" s="145" t="s">
        <v>625</v>
      </c>
      <c r="C14" s="145"/>
      <c r="D14" s="79"/>
      <c r="E14" s="79"/>
      <c r="F14" s="80"/>
      <c r="G14" s="80">
        <f>SUM(G15:G22)</f>
        <v>10575.87</v>
      </c>
      <c r="H14" s="80"/>
      <c r="I14" s="80">
        <f>SUM(I15:I22)</f>
        <v>13513.900000000001</v>
      </c>
    </row>
    <row r="15" spans="1:9">
      <c r="A15" s="72" t="s">
        <v>263</v>
      </c>
      <c r="B15" s="70" t="s">
        <v>98</v>
      </c>
      <c r="C15" s="70" t="s">
        <v>14</v>
      </c>
      <c r="D15" s="71" t="s">
        <v>13</v>
      </c>
      <c r="E15" s="73">
        <v>1</v>
      </c>
      <c r="F15" s="74">
        <v>1071.79</v>
      </c>
      <c r="G15" s="74">
        <f t="shared" ref="G15:G22" si="0">ROUND(E15*F15,2)</f>
        <v>1071.79</v>
      </c>
      <c r="H15" s="74">
        <f t="shared" ref="H15:H22" si="1">ROUND((1+$F$10)*F15,2)</f>
        <v>1369.21</v>
      </c>
      <c r="I15" s="74">
        <f t="shared" ref="I15:I22" si="2">ROUND(E15*H15,2)</f>
        <v>1369.21</v>
      </c>
    </row>
    <row r="16" spans="1:9" ht="30">
      <c r="A16" s="72" t="s">
        <v>264</v>
      </c>
      <c r="B16" s="70" t="s">
        <v>104</v>
      </c>
      <c r="C16" s="70" t="s">
        <v>15</v>
      </c>
      <c r="D16" s="71" t="s">
        <v>13</v>
      </c>
      <c r="E16" s="73">
        <v>1</v>
      </c>
      <c r="F16" s="74">
        <v>254.59</v>
      </c>
      <c r="G16" s="74">
        <f t="shared" si="0"/>
        <v>254.59</v>
      </c>
      <c r="H16" s="74">
        <f t="shared" si="1"/>
        <v>325.24</v>
      </c>
      <c r="I16" s="74">
        <f t="shared" si="2"/>
        <v>325.24</v>
      </c>
    </row>
    <row r="17" spans="1:9" ht="30">
      <c r="A17" s="72" t="s">
        <v>265</v>
      </c>
      <c r="B17" s="70" t="s">
        <v>107</v>
      </c>
      <c r="C17" s="70" t="s">
        <v>16</v>
      </c>
      <c r="D17" s="71" t="s">
        <v>13</v>
      </c>
      <c r="E17" s="73">
        <v>1</v>
      </c>
      <c r="F17" s="74">
        <v>1543.26</v>
      </c>
      <c r="G17" s="74">
        <f t="shared" si="0"/>
        <v>1543.26</v>
      </c>
      <c r="H17" s="74">
        <f t="shared" si="1"/>
        <v>1971.51</v>
      </c>
      <c r="I17" s="74">
        <f t="shared" si="2"/>
        <v>1971.51</v>
      </c>
    </row>
    <row r="18" spans="1:9" ht="30">
      <c r="A18" s="72" t="s">
        <v>266</v>
      </c>
      <c r="B18" s="70" t="s">
        <v>111</v>
      </c>
      <c r="C18" s="70" t="s">
        <v>17</v>
      </c>
      <c r="D18" s="71" t="s">
        <v>13</v>
      </c>
      <c r="E18" s="73">
        <v>1</v>
      </c>
      <c r="F18" s="74">
        <v>1209.42</v>
      </c>
      <c r="G18" s="74">
        <f t="shared" si="0"/>
        <v>1209.42</v>
      </c>
      <c r="H18" s="74">
        <f t="shared" si="1"/>
        <v>1545.03</v>
      </c>
      <c r="I18" s="74">
        <f t="shared" si="2"/>
        <v>1545.03</v>
      </c>
    </row>
    <row r="19" spans="1:9" ht="45">
      <c r="A19" s="72" t="s">
        <v>267</v>
      </c>
      <c r="B19" s="70">
        <v>103689</v>
      </c>
      <c r="C19" s="70" t="s">
        <v>18</v>
      </c>
      <c r="D19" s="71" t="s">
        <v>19</v>
      </c>
      <c r="E19" s="73">
        <v>3</v>
      </c>
      <c r="F19" s="74">
        <v>312.20999999999998</v>
      </c>
      <c r="G19" s="74">
        <f t="shared" si="0"/>
        <v>936.63</v>
      </c>
      <c r="H19" s="74">
        <f t="shared" si="1"/>
        <v>398.85</v>
      </c>
      <c r="I19" s="74">
        <f t="shared" si="2"/>
        <v>1196.55</v>
      </c>
    </row>
    <row r="20" spans="1:9" ht="30">
      <c r="A20" s="72" t="s">
        <v>277</v>
      </c>
      <c r="B20" s="70" t="s">
        <v>124</v>
      </c>
      <c r="C20" s="70" t="s">
        <v>20</v>
      </c>
      <c r="D20" s="71" t="s">
        <v>19</v>
      </c>
      <c r="E20" s="73">
        <v>800</v>
      </c>
      <c r="F20" s="74">
        <v>2.94</v>
      </c>
      <c r="G20" s="74">
        <f t="shared" si="0"/>
        <v>2352</v>
      </c>
      <c r="H20" s="74">
        <f t="shared" si="1"/>
        <v>3.76</v>
      </c>
      <c r="I20" s="74">
        <f t="shared" si="2"/>
        <v>3008</v>
      </c>
    </row>
    <row r="21" spans="1:9">
      <c r="A21" s="72" t="s">
        <v>280</v>
      </c>
      <c r="B21" s="70">
        <v>98459</v>
      </c>
      <c r="C21" s="70" t="s">
        <v>21</v>
      </c>
      <c r="D21" s="71" t="s">
        <v>19</v>
      </c>
      <c r="E21" s="73">
        <v>33.200000000000003</v>
      </c>
      <c r="F21" s="74">
        <v>92.7</v>
      </c>
      <c r="G21" s="74">
        <f t="shared" si="0"/>
        <v>3077.64</v>
      </c>
      <c r="H21" s="74">
        <f t="shared" si="1"/>
        <v>118.42</v>
      </c>
      <c r="I21" s="74">
        <f t="shared" si="2"/>
        <v>3931.54</v>
      </c>
    </row>
    <row r="22" spans="1:9" ht="30">
      <c r="A22" s="72" t="s">
        <v>284</v>
      </c>
      <c r="B22" s="70" t="s">
        <v>136</v>
      </c>
      <c r="C22" s="70" t="s">
        <v>22</v>
      </c>
      <c r="D22" s="71" t="s">
        <v>19</v>
      </c>
      <c r="E22" s="73">
        <v>25.2</v>
      </c>
      <c r="F22" s="74">
        <v>5.18</v>
      </c>
      <c r="G22" s="74">
        <f t="shared" si="0"/>
        <v>130.54</v>
      </c>
      <c r="H22" s="74">
        <f t="shared" si="1"/>
        <v>6.62</v>
      </c>
      <c r="I22" s="74">
        <f t="shared" si="2"/>
        <v>166.82</v>
      </c>
    </row>
    <row r="23" spans="1:9" ht="15.75" customHeight="1">
      <c r="A23" s="78">
        <v>3</v>
      </c>
      <c r="B23" s="145" t="s">
        <v>640</v>
      </c>
      <c r="C23" s="145"/>
      <c r="D23" s="79"/>
      <c r="E23" s="79"/>
      <c r="F23" s="80"/>
      <c r="G23" s="80">
        <f>SUM(G24:G42)</f>
        <v>32447.949999999997</v>
      </c>
      <c r="H23" s="80"/>
      <c r="I23" s="80">
        <f>SUM(I24:I42)</f>
        <v>41442.469999999994</v>
      </c>
    </row>
    <row r="24" spans="1:9" ht="30">
      <c r="A24" s="72" t="s">
        <v>286</v>
      </c>
      <c r="B24" s="70" t="s">
        <v>140</v>
      </c>
      <c r="C24" s="70" t="s">
        <v>23</v>
      </c>
      <c r="D24" s="71" t="s">
        <v>24</v>
      </c>
      <c r="E24" s="73">
        <v>79.599999999999994</v>
      </c>
      <c r="F24" s="74">
        <v>7.77</v>
      </c>
      <c r="G24" s="74">
        <f t="shared" ref="G24:G42" si="3">ROUND(E24*F24,2)</f>
        <v>618.49</v>
      </c>
      <c r="H24" s="74">
        <f t="shared" ref="H24:H42" si="4">ROUND((1+$F$10)*F24,2)</f>
        <v>9.93</v>
      </c>
      <c r="I24" s="74">
        <f t="shared" ref="I24:I42" si="5">ROUND(E24*H24,2)</f>
        <v>790.43</v>
      </c>
    </row>
    <row r="25" spans="1:9" ht="45">
      <c r="A25" s="72" t="s">
        <v>290</v>
      </c>
      <c r="B25" s="70" t="s">
        <v>143</v>
      </c>
      <c r="C25" s="70" t="s">
        <v>25</v>
      </c>
      <c r="D25" s="71" t="s">
        <v>26</v>
      </c>
      <c r="E25" s="73">
        <v>27</v>
      </c>
      <c r="F25" s="74">
        <v>19.8</v>
      </c>
      <c r="G25" s="74">
        <f t="shared" si="3"/>
        <v>534.6</v>
      </c>
      <c r="H25" s="74">
        <f t="shared" si="4"/>
        <v>25.29</v>
      </c>
      <c r="I25" s="74">
        <f t="shared" si="5"/>
        <v>682.83</v>
      </c>
    </row>
    <row r="26" spans="1:9" ht="30">
      <c r="A26" s="72" t="s">
        <v>295</v>
      </c>
      <c r="B26" s="70">
        <v>97064</v>
      </c>
      <c r="C26" s="70" t="s">
        <v>27</v>
      </c>
      <c r="D26" s="71" t="s">
        <v>24</v>
      </c>
      <c r="E26" s="73">
        <v>8</v>
      </c>
      <c r="F26" s="74">
        <v>155.36000000000001</v>
      </c>
      <c r="G26" s="74">
        <f t="shared" si="3"/>
        <v>1242.8800000000001</v>
      </c>
      <c r="H26" s="74">
        <f t="shared" si="4"/>
        <v>198.47</v>
      </c>
      <c r="I26" s="74">
        <f t="shared" si="5"/>
        <v>1587.76</v>
      </c>
    </row>
    <row r="27" spans="1:9" ht="45">
      <c r="A27" s="72" t="s">
        <v>301</v>
      </c>
      <c r="B27" s="70">
        <v>97629</v>
      </c>
      <c r="C27" s="70" t="s">
        <v>782</v>
      </c>
      <c r="D27" s="71" t="s">
        <v>28</v>
      </c>
      <c r="E27" s="73">
        <v>0.1</v>
      </c>
      <c r="F27" s="74">
        <v>56.22</v>
      </c>
      <c r="G27" s="74">
        <f t="shared" si="3"/>
        <v>5.62</v>
      </c>
      <c r="H27" s="74">
        <f t="shared" si="4"/>
        <v>71.819999999999993</v>
      </c>
      <c r="I27" s="74">
        <f t="shared" si="5"/>
        <v>7.18</v>
      </c>
    </row>
    <row r="28" spans="1:9" ht="30">
      <c r="A28" s="72" t="s">
        <v>305</v>
      </c>
      <c r="B28" s="70">
        <v>97622</v>
      </c>
      <c r="C28" s="70" t="s">
        <v>790</v>
      </c>
      <c r="D28" s="71" t="s">
        <v>28</v>
      </c>
      <c r="E28" s="73">
        <v>6.81</v>
      </c>
      <c r="F28" s="74">
        <v>45.69</v>
      </c>
      <c r="G28" s="74">
        <f t="shared" si="3"/>
        <v>311.14999999999998</v>
      </c>
      <c r="H28" s="74">
        <f t="shared" si="4"/>
        <v>58.37</v>
      </c>
      <c r="I28" s="74">
        <f t="shared" si="5"/>
        <v>397.5</v>
      </c>
    </row>
    <row r="29" spans="1:9" ht="45">
      <c r="A29" s="72" t="s">
        <v>327</v>
      </c>
      <c r="B29" s="70">
        <v>104791</v>
      </c>
      <c r="C29" s="70" t="s">
        <v>785</v>
      </c>
      <c r="D29" s="71" t="s">
        <v>19</v>
      </c>
      <c r="E29" s="73">
        <v>1318.12</v>
      </c>
      <c r="F29" s="74">
        <v>4.2300000000000004</v>
      </c>
      <c r="G29" s="74">
        <f t="shared" si="3"/>
        <v>5575.65</v>
      </c>
      <c r="H29" s="74">
        <f t="shared" si="4"/>
        <v>5.4</v>
      </c>
      <c r="I29" s="74">
        <f t="shared" si="5"/>
        <v>7117.85</v>
      </c>
    </row>
    <row r="30" spans="1:9" ht="30">
      <c r="A30" s="72" t="s">
        <v>352</v>
      </c>
      <c r="B30" s="70" t="s">
        <v>148</v>
      </c>
      <c r="C30" s="70" t="s">
        <v>29</v>
      </c>
      <c r="D30" s="71" t="s">
        <v>19</v>
      </c>
      <c r="E30" s="73">
        <v>977.66</v>
      </c>
      <c r="F30" s="74">
        <v>6.68</v>
      </c>
      <c r="G30" s="74">
        <f t="shared" si="3"/>
        <v>6530.77</v>
      </c>
      <c r="H30" s="74">
        <f t="shared" si="4"/>
        <v>8.5299999999999994</v>
      </c>
      <c r="I30" s="74">
        <f t="shared" si="5"/>
        <v>8339.44</v>
      </c>
    </row>
    <row r="31" spans="1:9" ht="30">
      <c r="A31" s="72" t="s">
        <v>371</v>
      </c>
      <c r="B31" s="70">
        <v>97644</v>
      </c>
      <c r="C31" s="70" t="s">
        <v>30</v>
      </c>
      <c r="D31" s="71" t="s">
        <v>19</v>
      </c>
      <c r="E31" s="73">
        <v>3.78</v>
      </c>
      <c r="F31" s="74">
        <v>7.69</v>
      </c>
      <c r="G31" s="74">
        <f t="shared" si="3"/>
        <v>29.07</v>
      </c>
      <c r="H31" s="74">
        <f t="shared" si="4"/>
        <v>9.82</v>
      </c>
      <c r="I31" s="74">
        <f t="shared" si="5"/>
        <v>37.119999999999997</v>
      </c>
    </row>
    <row r="32" spans="1:9" ht="30">
      <c r="A32" s="72" t="s">
        <v>373</v>
      </c>
      <c r="B32" s="70">
        <v>97660</v>
      </c>
      <c r="C32" s="70" t="s">
        <v>31</v>
      </c>
      <c r="D32" s="71" t="s">
        <v>13</v>
      </c>
      <c r="E32" s="73">
        <v>20</v>
      </c>
      <c r="F32" s="74">
        <v>0.54</v>
      </c>
      <c r="G32" s="74">
        <f t="shared" si="3"/>
        <v>10.8</v>
      </c>
      <c r="H32" s="74">
        <f t="shared" si="4"/>
        <v>0.69</v>
      </c>
      <c r="I32" s="74">
        <f t="shared" si="5"/>
        <v>13.8</v>
      </c>
    </row>
    <row r="33" spans="1:9" ht="30">
      <c r="A33" s="72" t="s">
        <v>375</v>
      </c>
      <c r="B33" s="70">
        <v>97661</v>
      </c>
      <c r="C33" s="70" t="s">
        <v>32</v>
      </c>
      <c r="D33" s="71" t="s">
        <v>24</v>
      </c>
      <c r="E33" s="73">
        <v>100</v>
      </c>
      <c r="F33" s="74">
        <v>0.57999999999999996</v>
      </c>
      <c r="G33" s="74">
        <f t="shared" si="3"/>
        <v>58</v>
      </c>
      <c r="H33" s="74">
        <f t="shared" si="4"/>
        <v>0.74</v>
      </c>
      <c r="I33" s="74">
        <f t="shared" si="5"/>
        <v>74</v>
      </c>
    </row>
    <row r="34" spans="1:9" ht="45">
      <c r="A34" s="72" t="s">
        <v>377</v>
      </c>
      <c r="B34" s="70">
        <v>97662</v>
      </c>
      <c r="C34" s="70" t="s">
        <v>33</v>
      </c>
      <c r="D34" s="71" t="s">
        <v>24</v>
      </c>
      <c r="E34" s="73">
        <v>66</v>
      </c>
      <c r="F34" s="74">
        <v>0.41</v>
      </c>
      <c r="G34" s="74">
        <f t="shared" si="3"/>
        <v>27.06</v>
      </c>
      <c r="H34" s="74">
        <f t="shared" si="4"/>
        <v>0.52</v>
      </c>
      <c r="I34" s="74">
        <f t="shared" si="5"/>
        <v>34.32</v>
      </c>
    </row>
    <row r="35" spans="1:9" ht="30">
      <c r="A35" s="72" t="s">
        <v>379</v>
      </c>
      <c r="B35" s="70">
        <v>97664</v>
      </c>
      <c r="C35" s="70" t="s">
        <v>34</v>
      </c>
      <c r="D35" s="71" t="s">
        <v>13</v>
      </c>
      <c r="E35" s="73">
        <v>20</v>
      </c>
      <c r="F35" s="74">
        <v>1.26</v>
      </c>
      <c r="G35" s="74">
        <f t="shared" si="3"/>
        <v>25.2</v>
      </c>
      <c r="H35" s="74">
        <f t="shared" si="4"/>
        <v>1.61</v>
      </c>
      <c r="I35" s="74">
        <f t="shared" si="5"/>
        <v>32.200000000000003</v>
      </c>
    </row>
    <row r="36" spans="1:9" ht="30">
      <c r="A36" s="72" t="s">
        <v>381</v>
      </c>
      <c r="B36" s="70">
        <v>97666</v>
      </c>
      <c r="C36" s="70" t="s">
        <v>35</v>
      </c>
      <c r="D36" s="71" t="s">
        <v>13</v>
      </c>
      <c r="E36" s="73">
        <v>6</v>
      </c>
      <c r="F36" s="74">
        <v>7.37</v>
      </c>
      <c r="G36" s="74">
        <f t="shared" si="3"/>
        <v>44.22</v>
      </c>
      <c r="H36" s="74">
        <f t="shared" si="4"/>
        <v>9.42</v>
      </c>
      <c r="I36" s="74">
        <f t="shared" si="5"/>
        <v>56.52</v>
      </c>
    </row>
    <row r="37" spans="1:9" ht="45">
      <c r="A37" s="72" t="s">
        <v>383</v>
      </c>
      <c r="B37" s="70" t="s">
        <v>151</v>
      </c>
      <c r="C37" s="70" t="s">
        <v>36</v>
      </c>
      <c r="D37" s="71" t="s">
        <v>19</v>
      </c>
      <c r="E37" s="73">
        <v>956.3</v>
      </c>
      <c r="F37" s="74">
        <v>2.86</v>
      </c>
      <c r="G37" s="74">
        <f t="shared" si="3"/>
        <v>2735.02</v>
      </c>
      <c r="H37" s="74">
        <f t="shared" si="4"/>
        <v>3.65</v>
      </c>
      <c r="I37" s="74">
        <f t="shared" si="5"/>
        <v>3490.5</v>
      </c>
    </row>
    <row r="38" spans="1:9" ht="30">
      <c r="A38" s="72" t="s">
        <v>391</v>
      </c>
      <c r="B38" s="70" t="s">
        <v>153</v>
      </c>
      <c r="C38" s="70" t="s">
        <v>37</v>
      </c>
      <c r="D38" s="71" t="s">
        <v>19</v>
      </c>
      <c r="E38" s="73">
        <v>956.3</v>
      </c>
      <c r="F38" s="74">
        <v>2.2599999999999998</v>
      </c>
      <c r="G38" s="74">
        <f t="shared" si="3"/>
        <v>2161.2399999999998</v>
      </c>
      <c r="H38" s="74">
        <f t="shared" si="4"/>
        <v>2.89</v>
      </c>
      <c r="I38" s="74">
        <f t="shared" si="5"/>
        <v>2763.71</v>
      </c>
    </row>
    <row r="39" spans="1:9" ht="30">
      <c r="A39" s="72" t="s">
        <v>392</v>
      </c>
      <c r="B39" s="70" t="s">
        <v>795</v>
      </c>
      <c r="C39" s="70" t="s">
        <v>38</v>
      </c>
      <c r="D39" s="71" t="s">
        <v>19</v>
      </c>
      <c r="E39" s="73">
        <v>51.19</v>
      </c>
      <c r="F39" s="74">
        <v>6.67</v>
      </c>
      <c r="G39" s="74">
        <f t="shared" si="3"/>
        <v>341.44</v>
      </c>
      <c r="H39" s="74">
        <f t="shared" si="4"/>
        <v>8.52</v>
      </c>
      <c r="I39" s="74">
        <f t="shared" si="5"/>
        <v>436.14</v>
      </c>
    </row>
    <row r="40" spans="1:9" ht="30">
      <c r="A40" s="72" t="s">
        <v>396</v>
      </c>
      <c r="B40" s="70">
        <v>99814</v>
      </c>
      <c r="C40" s="70" t="s">
        <v>39</v>
      </c>
      <c r="D40" s="71" t="s">
        <v>19</v>
      </c>
      <c r="E40" s="73">
        <v>51.19</v>
      </c>
      <c r="F40" s="74">
        <v>1.56</v>
      </c>
      <c r="G40" s="74">
        <f t="shared" si="3"/>
        <v>79.86</v>
      </c>
      <c r="H40" s="74">
        <f t="shared" si="4"/>
        <v>1.99</v>
      </c>
      <c r="I40" s="74">
        <f t="shared" si="5"/>
        <v>101.87</v>
      </c>
    </row>
    <row r="41" spans="1:9" ht="30">
      <c r="A41" s="72" t="s">
        <v>398</v>
      </c>
      <c r="B41" s="70" t="s">
        <v>157</v>
      </c>
      <c r="C41" s="70" t="s">
        <v>40</v>
      </c>
      <c r="D41" s="71" t="s">
        <v>41</v>
      </c>
      <c r="E41" s="73">
        <v>3</v>
      </c>
      <c r="F41" s="74">
        <v>3256</v>
      </c>
      <c r="G41" s="74">
        <f t="shared" si="3"/>
        <v>9768</v>
      </c>
      <c r="H41" s="74">
        <f t="shared" si="4"/>
        <v>4159.54</v>
      </c>
      <c r="I41" s="74">
        <f t="shared" si="5"/>
        <v>12478.62</v>
      </c>
    </row>
    <row r="42" spans="1:9" ht="30">
      <c r="A42" s="72" t="s">
        <v>400</v>
      </c>
      <c r="B42" s="70">
        <v>100205</v>
      </c>
      <c r="C42" s="70" t="s">
        <v>42</v>
      </c>
      <c r="D42" s="71" t="s">
        <v>43</v>
      </c>
      <c r="E42" s="73">
        <v>1.99</v>
      </c>
      <c r="F42" s="74">
        <v>1180.3399999999999</v>
      </c>
      <c r="G42" s="74">
        <f t="shared" si="3"/>
        <v>2348.88</v>
      </c>
      <c r="H42" s="74">
        <f t="shared" si="4"/>
        <v>1507.88</v>
      </c>
      <c r="I42" s="74">
        <f t="shared" si="5"/>
        <v>3000.68</v>
      </c>
    </row>
    <row r="43" spans="1:9" ht="15.75" customHeight="1">
      <c r="A43" s="78">
        <v>4</v>
      </c>
      <c r="B43" s="145" t="s">
        <v>626</v>
      </c>
      <c r="C43" s="145"/>
      <c r="D43" s="79"/>
      <c r="E43" s="79"/>
      <c r="F43" s="80"/>
      <c r="G43" s="80">
        <f>SUM(G44:G52)</f>
        <v>10780.180000000002</v>
      </c>
      <c r="H43" s="80"/>
      <c r="I43" s="80">
        <f>SUM(I44:I52)</f>
        <v>13771.999999999998</v>
      </c>
    </row>
    <row r="44" spans="1:9" ht="60">
      <c r="A44" s="72" t="s">
        <v>411</v>
      </c>
      <c r="B44" s="70">
        <v>87894</v>
      </c>
      <c r="C44" s="70" t="s">
        <v>44</v>
      </c>
      <c r="D44" s="71" t="s">
        <v>19</v>
      </c>
      <c r="E44" s="73">
        <v>195.97</v>
      </c>
      <c r="F44" s="74">
        <v>5.77</v>
      </c>
      <c r="G44" s="74">
        <f t="shared" ref="G44:G52" si="6">ROUND(E44*F44,2)</f>
        <v>1130.75</v>
      </c>
      <c r="H44" s="74">
        <f t="shared" ref="H44:H52" si="7">ROUND((1+$F$10)*F44,2)</f>
        <v>7.37</v>
      </c>
      <c r="I44" s="74">
        <f t="shared" ref="I44:I52" si="8">ROUND(E44*H44,2)</f>
        <v>1444.3</v>
      </c>
    </row>
    <row r="45" spans="1:9" ht="60">
      <c r="A45" s="72" t="s">
        <v>434</v>
      </c>
      <c r="B45" s="70">
        <v>87792</v>
      </c>
      <c r="C45" s="70" t="s">
        <v>45</v>
      </c>
      <c r="D45" s="71" t="s">
        <v>19</v>
      </c>
      <c r="E45" s="73">
        <v>195.97</v>
      </c>
      <c r="F45" s="74">
        <v>33.97</v>
      </c>
      <c r="G45" s="74">
        <f t="shared" si="6"/>
        <v>6657.1</v>
      </c>
      <c r="H45" s="74">
        <f t="shared" si="7"/>
        <v>43.4</v>
      </c>
      <c r="I45" s="74">
        <f t="shared" si="8"/>
        <v>8505.1</v>
      </c>
    </row>
    <row r="46" spans="1:9" ht="45">
      <c r="A46" s="72" t="s">
        <v>438</v>
      </c>
      <c r="B46" s="70">
        <v>97734</v>
      </c>
      <c r="C46" s="70" t="s">
        <v>46</v>
      </c>
      <c r="D46" s="71" t="s">
        <v>28</v>
      </c>
      <c r="E46" s="73">
        <v>0.04</v>
      </c>
      <c r="F46" s="74">
        <v>2418.5</v>
      </c>
      <c r="G46" s="74">
        <f t="shared" si="6"/>
        <v>96.74</v>
      </c>
      <c r="H46" s="74">
        <f t="shared" si="7"/>
        <v>3089.63</v>
      </c>
      <c r="I46" s="74">
        <f t="shared" si="8"/>
        <v>123.59</v>
      </c>
    </row>
    <row r="47" spans="1:9" ht="30">
      <c r="A47" s="72" t="s">
        <v>440</v>
      </c>
      <c r="B47" s="70" t="s">
        <v>172</v>
      </c>
      <c r="C47" s="70" t="s">
        <v>47</v>
      </c>
      <c r="D47" s="71" t="s">
        <v>28</v>
      </c>
      <c r="E47" s="73">
        <v>0.76</v>
      </c>
      <c r="F47" s="74">
        <v>692.74</v>
      </c>
      <c r="G47" s="74">
        <f t="shared" si="6"/>
        <v>526.48</v>
      </c>
      <c r="H47" s="74">
        <f t="shared" si="7"/>
        <v>884.98</v>
      </c>
      <c r="I47" s="74">
        <f t="shared" si="8"/>
        <v>672.58</v>
      </c>
    </row>
    <row r="48" spans="1:9" ht="60">
      <c r="A48" s="72" t="s">
        <v>442</v>
      </c>
      <c r="B48" s="70">
        <v>103329</v>
      </c>
      <c r="C48" s="70" t="s">
        <v>48</v>
      </c>
      <c r="D48" s="71" t="s">
        <v>19</v>
      </c>
      <c r="E48" s="73">
        <v>9.7799999999999994</v>
      </c>
      <c r="F48" s="74">
        <v>80.44</v>
      </c>
      <c r="G48" s="74">
        <f t="shared" si="6"/>
        <v>786.7</v>
      </c>
      <c r="H48" s="74">
        <f t="shared" si="7"/>
        <v>102.76</v>
      </c>
      <c r="I48" s="74">
        <f t="shared" si="8"/>
        <v>1004.99</v>
      </c>
    </row>
    <row r="49" spans="1:9" ht="60">
      <c r="A49" s="72" t="s">
        <v>445</v>
      </c>
      <c r="B49" s="70" t="s">
        <v>179</v>
      </c>
      <c r="C49" s="70" t="s">
        <v>49</v>
      </c>
      <c r="D49" s="71" t="s">
        <v>19</v>
      </c>
      <c r="E49" s="73">
        <v>3.8</v>
      </c>
      <c r="F49" s="74">
        <v>130.72999999999999</v>
      </c>
      <c r="G49" s="74">
        <f t="shared" si="6"/>
        <v>496.77</v>
      </c>
      <c r="H49" s="74">
        <f t="shared" si="7"/>
        <v>167.01</v>
      </c>
      <c r="I49" s="74">
        <f t="shared" si="8"/>
        <v>634.64</v>
      </c>
    </row>
    <row r="50" spans="1:9" ht="45">
      <c r="A50" s="72" t="s">
        <v>462</v>
      </c>
      <c r="B50" s="70">
        <v>92510</v>
      </c>
      <c r="C50" s="70" t="s">
        <v>50</v>
      </c>
      <c r="D50" s="71" t="s">
        <v>19</v>
      </c>
      <c r="E50" s="73">
        <v>3.8</v>
      </c>
      <c r="F50" s="74">
        <v>52.22</v>
      </c>
      <c r="G50" s="74">
        <f t="shared" si="6"/>
        <v>198.44</v>
      </c>
      <c r="H50" s="74">
        <f t="shared" si="7"/>
        <v>66.709999999999994</v>
      </c>
      <c r="I50" s="74">
        <f t="shared" si="8"/>
        <v>253.5</v>
      </c>
    </row>
    <row r="51" spans="1:9" ht="60">
      <c r="A51" s="72" t="s">
        <v>464</v>
      </c>
      <c r="B51" s="70">
        <v>103682</v>
      </c>
      <c r="C51" s="70" t="s">
        <v>51</v>
      </c>
      <c r="D51" s="71" t="s">
        <v>28</v>
      </c>
      <c r="E51" s="73">
        <v>0.27</v>
      </c>
      <c r="F51" s="74">
        <v>942.4</v>
      </c>
      <c r="G51" s="74">
        <f t="shared" si="6"/>
        <v>254.45</v>
      </c>
      <c r="H51" s="74">
        <f t="shared" si="7"/>
        <v>1203.92</v>
      </c>
      <c r="I51" s="74">
        <f t="shared" si="8"/>
        <v>325.06</v>
      </c>
    </row>
    <row r="52" spans="1:9" ht="45">
      <c r="A52" s="72" t="s">
        <v>466</v>
      </c>
      <c r="B52" s="70">
        <v>92769</v>
      </c>
      <c r="C52" s="70" t="s">
        <v>52</v>
      </c>
      <c r="D52" s="71" t="s">
        <v>53</v>
      </c>
      <c r="E52" s="73">
        <v>54.5</v>
      </c>
      <c r="F52" s="74">
        <v>11.61</v>
      </c>
      <c r="G52" s="74">
        <f t="shared" si="6"/>
        <v>632.75</v>
      </c>
      <c r="H52" s="74">
        <f t="shared" si="7"/>
        <v>14.83</v>
      </c>
      <c r="I52" s="74">
        <f t="shared" si="8"/>
        <v>808.24</v>
      </c>
    </row>
    <row r="53" spans="1:9" ht="15.75" customHeight="1">
      <c r="A53" s="78">
        <v>5</v>
      </c>
      <c r="B53" s="145" t="s">
        <v>627</v>
      </c>
      <c r="C53" s="145"/>
      <c r="D53" s="79"/>
      <c r="E53" s="79"/>
      <c r="F53" s="80"/>
      <c r="G53" s="80">
        <f>SUM(G54:G59)</f>
        <v>269990.78999999998</v>
      </c>
      <c r="H53" s="80"/>
      <c r="I53" s="80">
        <f>SUM(I54:I59)</f>
        <v>344910.23</v>
      </c>
    </row>
    <row r="54" spans="1:9" ht="45">
      <c r="A54" s="72" t="s">
        <v>472</v>
      </c>
      <c r="B54" s="70" t="s">
        <v>191</v>
      </c>
      <c r="C54" s="70" t="s">
        <v>54</v>
      </c>
      <c r="D54" s="71" t="s">
        <v>19</v>
      </c>
      <c r="E54" s="73">
        <v>752.01</v>
      </c>
      <c r="F54" s="74">
        <v>250.25</v>
      </c>
      <c r="G54" s="74">
        <f t="shared" ref="G54:G59" si="9">ROUND(E54*F54,2)</f>
        <v>188190.5</v>
      </c>
      <c r="H54" s="74">
        <f t="shared" ref="H54:H59" si="10">ROUND((1+$F$10)*F54,2)</f>
        <v>319.69</v>
      </c>
      <c r="I54" s="74">
        <f t="shared" ref="I54:I59" si="11">ROUND(E54*H54,2)</f>
        <v>240410.08</v>
      </c>
    </row>
    <row r="55" spans="1:9" ht="45">
      <c r="A55" s="72" t="s">
        <v>475</v>
      </c>
      <c r="B55" s="70" t="s">
        <v>197</v>
      </c>
      <c r="C55" s="70" t="s">
        <v>55</v>
      </c>
      <c r="D55" s="71" t="s">
        <v>19</v>
      </c>
      <c r="E55" s="73">
        <v>242.49</v>
      </c>
      <c r="F55" s="74">
        <v>115.3</v>
      </c>
      <c r="G55" s="74">
        <f t="shared" si="9"/>
        <v>27959.1</v>
      </c>
      <c r="H55" s="74">
        <f t="shared" si="10"/>
        <v>147.30000000000001</v>
      </c>
      <c r="I55" s="74">
        <f t="shared" si="11"/>
        <v>35718.78</v>
      </c>
    </row>
    <row r="56" spans="1:9" ht="30">
      <c r="A56" s="72" t="s">
        <v>478</v>
      </c>
      <c r="B56" s="70">
        <v>98554</v>
      </c>
      <c r="C56" s="70" t="s">
        <v>56</v>
      </c>
      <c r="D56" s="71" t="s">
        <v>19</v>
      </c>
      <c r="E56" s="73">
        <v>227.91</v>
      </c>
      <c r="F56" s="74">
        <v>51.6</v>
      </c>
      <c r="G56" s="74">
        <f t="shared" si="9"/>
        <v>11760.16</v>
      </c>
      <c r="H56" s="74">
        <f t="shared" si="10"/>
        <v>65.92</v>
      </c>
      <c r="I56" s="74">
        <f t="shared" si="11"/>
        <v>15023.83</v>
      </c>
    </row>
    <row r="57" spans="1:9" ht="45">
      <c r="A57" s="72" t="s">
        <v>488</v>
      </c>
      <c r="B57" s="70" t="s">
        <v>200</v>
      </c>
      <c r="C57" s="70" t="s">
        <v>57</v>
      </c>
      <c r="D57" s="71" t="s">
        <v>24</v>
      </c>
      <c r="E57" s="73">
        <v>993.26</v>
      </c>
      <c r="F57" s="74">
        <v>40.94</v>
      </c>
      <c r="G57" s="74">
        <f t="shared" si="9"/>
        <v>40664.06</v>
      </c>
      <c r="H57" s="74">
        <f t="shared" si="10"/>
        <v>52.3</v>
      </c>
      <c r="I57" s="74">
        <f t="shared" si="11"/>
        <v>51947.5</v>
      </c>
    </row>
    <row r="58" spans="1:9" ht="45">
      <c r="A58" s="72" t="s">
        <v>507</v>
      </c>
      <c r="B58" s="70">
        <v>98558</v>
      </c>
      <c r="C58" s="70" t="s">
        <v>58</v>
      </c>
      <c r="D58" s="71" t="s">
        <v>13</v>
      </c>
      <c r="E58" s="73">
        <v>52</v>
      </c>
      <c r="F58" s="74">
        <v>10.029999999999999</v>
      </c>
      <c r="G58" s="74">
        <f t="shared" si="9"/>
        <v>521.55999999999995</v>
      </c>
      <c r="H58" s="74">
        <f t="shared" si="10"/>
        <v>12.81</v>
      </c>
      <c r="I58" s="74">
        <f t="shared" si="11"/>
        <v>666.12</v>
      </c>
    </row>
    <row r="59" spans="1:9" ht="30">
      <c r="A59" s="72" t="s">
        <v>514</v>
      </c>
      <c r="B59" s="70">
        <v>98555</v>
      </c>
      <c r="C59" s="70" t="s">
        <v>59</v>
      </c>
      <c r="D59" s="71" t="s">
        <v>19</v>
      </c>
      <c r="E59" s="73">
        <v>29.1</v>
      </c>
      <c r="F59" s="74">
        <v>30.77</v>
      </c>
      <c r="G59" s="74">
        <f t="shared" si="9"/>
        <v>895.41</v>
      </c>
      <c r="H59" s="74">
        <f t="shared" si="10"/>
        <v>39.31</v>
      </c>
      <c r="I59" s="74">
        <f t="shared" si="11"/>
        <v>1143.92</v>
      </c>
    </row>
    <row r="60" spans="1:9" ht="15.75" customHeight="1">
      <c r="A60" s="78">
        <v>6</v>
      </c>
      <c r="B60" s="145" t="s">
        <v>639</v>
      </c>
      <c r="C60" s="145"/>
      <c r="D60" s="79"/>
      <c r="E60" s="79"/>
      <c r="F60" s="80"/>
      <c r="G60" s="80">
        <f>SUM(G61:G64)</f>
        <v>92704.83</v>
      </c>
      <c r="H60" s="80"/>
      <c r="I60" s="80">
        <f>SUM(I61:I64)</f>
        <v>118427.78</v>
      </c>
    </row>
    <row r="61" spans="1:9" ht="60">
      <c r="A61" s="72" t="s">
        <v>516</v>
      </c>
      <c r="B61" s="70">
        <v>87745</v>
      </c>
      <c r="C61" s="70" t="s">
        <v>60</v>
      </c>
      <c r="D61" s="71" t="s">
        <v>19</v>
      </c>
      <c r="E61" s="73">
        <v>576.04</v>
      </c>
      <c r="F61" s="74">
        <v>45.52</v>
      </c>
      <c r="G61" s="74">
        <f t="shared" ref="G61:G64" si="12">ROUND(E61*F61,2)</f>
        <v>26221.34</v>
      </c>
      <c r="H61" s="74">
        <f>ROUND((1+$F$10)*F61,2)</f>
        <v>58.15</v>
      </c>
      <c r="I61" s="74">
        <f t="shared" ref="I61:I64" si="13">ROUND(E61*H61,2)</f>
        <v>33496.730000000003</v>
      </c>
    </row>
    <row r="62" spans="1:9" ht="45">
      <c r="A62" s="72" t="s">
        <v>517</v>
      </c>
      <c r="B62" s="70" t="s">
        <v>209</v>
      </c>
      <c r="C62" s="70" t="s">
        <v>61</v>
      </c>
      <c r="D62" s="71" t="s">
        <v>19</v>
      </c>
      <c r="E62" s="73">
        <v>576.04</v>
      </c>
      <c r="F62" s="74">
        <v>51.67</v>
      </c>
      <c r="G62" s="74">
        <f t="shared" si="12"/>
        <v>29763.99</v>
      </c>
      <c r="H62" s="74">
        <f>ROUND((1+$F$10)*F62,2)</f>
        <v>66.010000000000005</v>
      </c>
      <c r="I62" s="74">
        <f t="shared" si="13"/>
        <v>38024.400000000001</v>
      </c>
    </row>
    <row r="63" spans="1:9" ht="45">
      <c r="A63" s="72" t="s">
        <v>518</v>
      </c>
      <c r="B63" s="70">
        <v>98565</v>
      </c>
      <c r="C63" s="70" t="s">
        <v>62</v>
      </c>
      <c r="D63" s="71" t="s">
        <v>19</v>
      </c>
      <c r="E63" s="73">
        <v>576.04</v>
      </c>
      <c r="F63" s="74">
        <v>46.75</v>
      </c>
      <c r="G63" s="74">
        <f t="shared" si="12"/>
        <v>26929.87</v>
      </c>
      <c r="H63" s="74">
        <f>ROUND((1+$F$10)*F63,2)</f>
        <v>59.72</v>
      </c>
      <c r="I63" s="74">
        <f t="shared" si="13"/>
        <v>34401.11</v>
      </c>
    </row>
    <row r="64" spans="1:9" ht="45">
      <c r="A64" s="72" t="s">
        <v>519</v>
      </c>
      <c r="B64" s="70">
        <v>98566</v>
      </c>
      <c r="C64" s="70" t="s">
        <v>63</v>
      </c>
      <c r="D64" s="71" t="s">
        <v>19</v>
      </c>
      <c r="E64" s="73">
        <v>167.03</v>
      </c>
      <c r="F64" s="74">
        <v>58.61</v>
      </c>
      <c r="G64" s="74">
        <f t="shared" si="12"/>
        <v>9789.6299999999992</v>
      </c>
      <c r="H64" s="74">
        <f>ROUND((1+$F$10)*F64,2)</f>
        <v>74.87</v>
      </c>
      <c r="I64" s="74">
        <f t="shared" si="13"/>
        <v>12505.54</v>
      </c>
    </row>
    <row r="65" spans="1:9" ht="15.75" customHeight="1">
      <c r="A65" s="78">
        <v>7</v>
      </c>
      <c r="B65" s="145" t="s">
        <v>628</v>
      </c>
      <c r="C65" s="145"/>
      <c r="D65" s="79"/>
      <c r="E65" s="79"/>
      <c r="F65" s="80"/>
      <c r="G65" s="80">
        <f>SUM(G66:G68)</f>
        <v>3586.3599999999997</v>
      </c>
      <c r="H65" s="80"/>
      <c r="I65" s="80">
        <f>SUM(I66:I68)</f>
        <v>4581.59</v>
      </c>
    </row>
    <row r="66" spans="1:9" ht="30">
      <c r="A66" s="72" t="s">
        <v>526</v>
      </c>
      <c r="B66" s="70">
        <v>94589</v>
      </c>
      <c r="C66" s="70" t="s">
        <v>64</v>
      </c>
      <c r="D66" s="71" t="s">
        <v>24</v>
      </c>
      <c r="E66" s="73">
        <v>7.8</v>
      </c>
      <c r="F66" s="74">
        <v>19.03</v>
      </c>
      <c r="G66" s="74">
        <f t="shared" ref="G66:G68" si="14">ROUND(E66*F66,2)</f>
        <v>148.43</v>
      </c>
      <c r="H66" s="74">
        <f>ROUND((1+$F$10)*F66,2)</f>
        <v>24.31</v>
      </c>
      <c r="I66" s="74">
        <f t="shared" ref="I66:I68" si="15">ROUND(E66*H66,2)</f>
        <v>189.62</v>
      </c>
    </row>
    <row r="67" spans="1:9" ht="45">
      <c r="A67" s="72" t="s">
        <v>528</v>
      </c>
      <c r="B67" s="70">
        <v>91338</v>
      </c>
      <c r="C67" s="70" t="s">
        <v>65</v>
      </c>
      <c r="D67" s="71" t="s">
        <v>19</v>
      </c>
      <c r="E67" s="73">
        <v>3.78</v>
      </c>
      <c r="F67" s="74">
        <v>870.58</v>
      </c>
      <c r="G67" s="74">
        <f t="shared" si="14"/>
        <v>3290.79</v>
      </c>
      <c r="H67" s="74">
        <f>ROUND((1+$F$10)*F67,2)</f>
        <v>1112.17</v>
      </c>
      <c r="I67" s="74">
        <f t="shared" si="15"/>
        <v>4204</v>
      </c>
    </row>
    <row r="68" spans="1:9" ht="45">
      <c r="A68" s="72" t="s">
        <v>530</v>
      </c>
      <c r="B68" s="70">
        <v>90830</v>
      </c>
      <c r="C68" s="70" t="s">
        <v>66</v>
      </c>
      <c r="D68" s="71" t="s">
        <v>13</v>
      </c>
      <c r="E68" s="73">
        <v>1</v>
      </c>
      <c r="F68" s="74">
        <v>147.13999999999999</v>
      </c>
      <c r="G68" s="74">
        <f t="shared" si="14"/>
        <v>147.13999999999999</v>
      </c>
      <c r="H68" s="74">
        <f>ROUND((1+$F$10)*F68,2)</f>
        <v>187.97</v>
      </c>
      <c r="I68" s="74">
        <f t="shared" si="15"/>
        <v>187.97</v>
      </c>
    </row>
    <row r="69" spans="1:9" ht="15.75" customHeight="1">
      <c r="A69" s="78">
        <v>8</v>
      </c>
      <c r="B69" s="145" t="s">
        <v>629</v>
      </c>
      <c r="C69" s="145"/>
      <c r="D69" s="79"/>
      <c r="E69" s="79"/>
      <c r="F69" s="80"/>
      <c r="G69" s="80">
        <f>SUM(G70:G81)</f>
        <v>5952.7999999999993</v>
      </c>
      <c r="H69" s="80"/>
      <c r="I69" s="80">
        <f>SUM(I70:I81)</f>
        <v>7604.5600000000013</v>
      </c>
    </row>
    <row r="70" spans="1:9" ht="30">
      <c r="A70" s="72" t="s">
        <v>532</v>
      </c>
      <c r="B70" s="70">
        <v>89597</v>
      </c>
      <c r="C70" s="70" t="s">
        <v>67</v>
      </c>
      <c r="D70" s="71" t="s">
        <v>13</v>
      </c>
      <c r="E70" s="73">
        <v>6</v>
      </c>
      <c r="F70" s="74">
        <v>20.350000000000001</v>
      </c>
      <c r="G70" s="74">
        <f t="shared" ref="G70:G81" si="16">ROUND(E70*F70,2)</f>
        <v>122.1</v>
      </c>
      <c r="H70" s="74">
        <f t="shared" ref="H70:H81" si="17">ROUND((1+$F$10)*F70,2)</f>
        <v>26</v>
      </c>
      <c r="I70" s="74">
        <f t="shared" ref="I70:I81" si="18">ROUND(E70*H70,2)</f>
        <v>156</v>
      </c>
    </row>
    <row r="71" spans="1:9" ht="30">
      <c r="A71" s="72" t="s">
        <v>533</v>
      </c>
      <c r="B71" s="70">
        <v>89611</v>
      </c>
      <c r="C71" s="70" t="s">
        <v>68</v>
      </c>
      <c r="D71" s="71" t="s">
        <v>13</v>
      </c>
      <c r="E71" s="73">
        <v>12</v>
      </c>
      <c r="F71" s="74">
        <v>28.91</v>
      </c>
      <c r="G71" s="74">
        <f t="shared" si="16"/>
        <v>346.92</v>
      </c>
      <c r="H71" s="74">
        <f t="shared" si="17"/>
        <v>36.93</v>
      </c>
      <c r="I71" s="74">
        <f t="shared" si="18"/>
        <v>443.16</v>
      </c>
    </row>
    <row r="72" spans="1:9" ht="45">
      <c r="A72" s="72" t="s">
        <v>534</v>
      </c>
      <c r="B72" s="70">
        <v>89505</v>
      </c>
      <c r="C72" s="70" t="s">
        <v>69</v>
      </c>
      <c r="D72" s="71" t="s">
        <v>13</v>
      </c>
      <c r="E72" s="73">
        <v>7</v>
      </c>
      <c r="F72" s="74">
        <v>38.159999999999997</v>
      </c>
      <c r="G72" s="74">
        <f t="shared" si="16"/>
        <v>267.12</v>
      </c>
      <c r="H72" s="74">
        <f t="shared" si="17"/>
        <v>48.75</v>
      </c>
      <c r="I72" s="74">
        <f t="shared" si="18"/>
        <v>341.25</v>
      </c>
    </row>
    <row r="73" spans="1:9" ht="45">
      <c r="A73" s="72" t="s">
        <v>535</v>
      </c>
      <c r="B73" s="70">
        <v>89513</v>
      </c>
      <c r="C73" s="70" t="s">
        <v>70</v>
      </c>
      <c r="D73" s="71" t="s">
        <v>13</v>
      </c>
      <c r="E73" s="73">
        <v>5</v>
      </c>
      <c r="F73" s="74">
        <v>98.35</v>
      </c>
      <c r="G73" s="74">
        <f t="shared" si="16"/>
        <v>491.75</v>
      </c>
      <c r="H73" s="74">
        <f t="shared" si="17"/>
        <v>125.64</v>
      </c>
      <c r="I73" s="74">
        <f t="shared" si="18"/>
        <v>628.20000000000005</v>
      </c>
    </row>
    <row r="74" spans="1:9" ht="45">
      <c r="A74" s="72" t="s">
        <v>536</v>
      </c>
      <c r="B74" s="70">
        <v>89506</v>
      </c>
      <c r="C74" s="70" t="s">
        <v>71</v>
      </c>
      <c r="D74" s="71" t="s">
        <v>13</v>
      </c>
      <c r="E74" s="73">
        <v>3</v>
      </c>
      <c r="F74" s="74">
        <v>36.380000000000003</v>
      </c>
      <c r="G74" s="74">
        <f t="shared" si="16"/>
        <v>109.14</v>
      </c>
      <c r="H74" s="74">
        <f t="shared" si="17"/>
        <v>46.48</v>
      </c>
      <c r="I74" s="74">
        <f t="shared" si="18"/>
        <v>139.44</v>
      </c>
    </row>
    <row r="75" spans="1:9" ht="45">
      <c r="A75" s="72" t="s">
        <v>537</v>
      </c>
      <c r="B75" s="70">
        <v>89515</v>
      </c>
      <c r="C75" s="70" t="s">
        <v>72</v>
      </c>
      <c r="D75" s="71" t="s">
        <v>13</v>
      </c>
      <c r="E75" s="73">
        <v>3</v>
      </c>
      <c r="F75" s="74">
        <v>77.819999999999993</v>
      </c>
      <c r="G75" s="74">
        <f t="shared" si="16"/>
        <v>233.46</v>
      </c>
      <c r="H75" s="74">
        <f t="shared" si="17"/>
        <v>99.42</v>
      </c>
      <c r="I75" s="74">
        <f t="shared" si="18"/>
        <v>298.26</v>
      </c>
    </row>
    <row r="76" spans="1:9" ht="30">
      <c r="A76" s="72" t="s">
        <v>538</v>
      </c>
      <c r="B76" s="70">
        <v>89628</v>
      </c>
      <c r="C76" s="70" t="s">
        <v>73</v>
      </c>
      <c r="D76" s="71" t="s">
        <v>13</v>
      </c>
      <c r="E76" s="73">
        <v>5</v>
      </c>
      <c r="F76" s="74">
        <v>43.55</v>
      </c>
      <c r="G76" s="74">
        <f t="shared" si="16"/>
        <v>217.75</v>
      </c>
      <c r="H76" s="74">
        <f t="shared" si="17"/>
        <v>55.64</v>
      </c>
      <c r="I76" s="74">
        <f t="shared" si="18"/>
        <v>278.2</v>
      </c>
    </row>
    <row r="77" spans="1:9" ht="30">
      <c r="A77" s="72" t="s">
        <v>539</v>
      </c>
      <c r="B77" s="70">
        <v>89629</v>
      </c>
      <c r="C77" s="70" t="s">
        <v>74</v>
      </c>
      <c r="D77" s="71" t="s">
        <v>13</v>
      </c>
      <c r="E77" s="73">
        <v>7</v>
      </c>
      <c r="F77" s="74">
        <v>74.41</v>
      </c>
      <c r="G77" s="74">
        <f t="shared" si="16"/>
        <v>520.87</v>
      </c>
      <c r="H77" s="74">
        <f t="shared" si="17"/>
        <v>95.06</v>
      </c>
      <c r="I77" s="74">
        <f t="shared" si="18"/>
        <v>665.42</v>
      </c>
    </row>
    <row r="78" spans="1:9" ht="30">
      <c r="A78" s="72" t="s">
        <v>540</v>
      </c>
      <c r="B78" s="70">
        <v>89450</v>
      </c>
      <c r="C78" s="70" t="s">
        <v>75</v>
      </c>
      <c r="D78" s="71" t="s">
        <v>24</v>
      </c>
      <c r="E78" s="73">
        <v>18.8</v>
      </c>
      <c r="F78" s="74">
        <v>28.7</v>
      </c>
      <c r="G78" s="74">
        <f t="shared" si="16"/>
        <v>539.55999999999995</v>
      </c>
      <c r="H78" s="74">
        <f t="shared" si="17"/>
        <v>36.659999999999997</v>
      </c>
      <c r="I78" s="74">
        <f t="shared" si="18"/>
        <v>689.21</v>
      </c>
    </row>
    <row r="79" spans="1:9" ht="30">
      <c r="A79" s="72" t="s">
        <v>541</v>
      </c>
      <c r="B79" s="70">
        <v>89451</v>
      </c>
      <c r="C79" s="70" t="s">
        <v>76</v>
      </c>
      <c r="D79" s="71" t="s">
        <v>24</v>
      </c>
      <c r="E79" s="73">
        <v>50.3</v>
      </c>
      <c r="F79" s="74">
        <v>46.89</v>
      </c>
      <c r="G79" s="74">
        <f t="shared" si="16"/>
        <v>2358.5700000000002</v>
      </c>
      <c r="H79" s="74">
        <f t="shared" si="17"/>
        <v>59.9</v>
      </c>
      <c r="I79" s="74">
        <f t="shared" si="18"/>
        <v>3012.97</v>
      </c>
    </row>
    <row r="80" spans="1:9" ht="30">
      <c r="A80" s="72" t="s">
        <v>542</v>
      </c>
      <c r="B80" s="70">
        <v>94493</v>
      </c>
      <c r="C80" s="70" t="s">
        <v>77</v>
      </c>
      <c r="D80" s="71" t="s">
        <v>13</v>
      </c>
      <c r="E80" s="73">
        <v>2</v>
      </c>
      <c r="F80" s="74">
        <v>85.35</v>
      </c>
      <c r="G80" s="74">
        <f t="shared" si="16"/>
        <v>170.7</v>
      </c>
      <c r="H80" s="74">
        <f t="shared" si="17"/>
        <v>109.03</v>
      </c>
      <c r="I80" s="74">
        <f t="shared" si="18"/>
        <v>218.06</v>
      </c>
    </row>
    <row r="81" spans="1:11" ht="45">
      <c r="A81" s="72" t="s">
        <v>543</v>
      </c>
      <c r="B81" s="70">
        <v>101918</v>
      </c>
      <c r="C81" s="70" t="s">
        <v>78</v>
      </c>
      <c r="D81" s="71" t="s">
        <v>24</v>
      </c>
      <c r="E81" s="73">
        <v>2.75</v>
      </c>
      <c r="F81" s="74">
        <v>209.04</v>
      </c>
      <c r="G81" s="74">
        <f t="shared" si="16"/>
        <v>574.86</v>
      </c>
      <c r="H81" s="74">
        <f t="shared" si="17"/>
        <v>267.05</v>
      </c>
      <c r="I81" s="74">
        <f t="shared" si="18"/>
        <v>734.39</v>
      </c>
    </row>
    <row r="82" spans="1:11" ht="15.75" customHeight="1">
      <c r="A82" s="78">
        <v>9</v>
      </c>
      <c r="B82" s="145" t="s">
        <v>630</v>
      </c>
      <c r="C82" s="145"/>
      <c r="D82" s="79"/>
      <c r="E82" s="79"/>
      <c r="F82" s="80"/>
      <c r="G82" s="80">
        <f>SUM(G83:G84)</f>
        <v>367.91999999999996</v>
      </c>
      <c r="H82" s="80"/>
      <c r="I82" s="80">
        <f>SUM(I83:I84)</f>
        <v>469.91999999999996</v>
      </c>
    </row>
    <row r="83" spans="1:11" ht="45">
      <c r="A83" s="72" t="s">
        <v>545</v>
      </c>
      <c r="B83" s="70">
        <v>91867</v>
      </c>
      <c r="C83" s="70" t="s">
        <v>79</v>
      </c>
      <c r="D83" s="71" t="s">
        <v>24</v>
      </c>
      <c r="E83" s="73">
        <v>24</v>
      </c>
      <c r="F83" s="74">
        <v>8.99</v>
      </c>
      <c r="G83" s="74">
        <f t="shared" ref="G83:G84" si="19">ROUND(E83*F83,2)</f>
        <v>215.76</v>
      </c>
      <c r="H83" s="74">
        <f>ROUND((1+$F$10)*F83,2)</f>
        <v>11.48</v>
      </c>
      <c r="I83" s="74">
        <f t="shared" ref="I83:I84" si="20">ROUND(E83*H83,2)</f>
        <v>275.52</v>
      </c>
    </row>
    <row r="84" spans="1:11" ht="45">
      <c r="A84" s="72" t="s">
        <v>547</v>
      </c>
      <c r="B84" s="70">
        <v>91868</v>
      </c>
      <c r="C84" s="70" t="s">
        <v>80</v>
      </c>
      <c r="D84" s="71" t="s">
        <v>24</v>
      </c>
      <c r="E84" s="73">
        <v>12</v>
      </c>
      <c r="F84" s="74">
        <v>12.68</v>
      </c>
      <c r="G84" s="74">
        <f t="shared" si="19"/>
        <v>152.16</v>
      </c>
      <c r="H84" s="74">
        <f>ROUND((1+$F$10)*F84,2)</f>
        <v>16.2</v>
      </c>
      <c r="I84" s="74">
        <f t="shared" si="20"/>
        <v>194.4</v>
      </c>
    </row>
    <row r="85" spans="1:11" ht="15.75" customHeight="1">
      <c r="A85" s="78">
        <v>10</v>
      </c>
      <c r="B85" s="145" t="s">
        <v>631</v>
      </c>
      <c r="C85" s="145"/>
      <c r="D85" s="79"/>
      <c r="E85" s="79"/>
      <c r="F85" s="80"/>
      <c r="G85" s="80">
        <f>SUM(G86)</f>
        <v>25749.77</v>
      </c>
      <c r="H85" s="80"/>
      <c r="I85" s="80">
        <f>SUM(I86)</f>
        <v>32895.480000000003</v>
      </c>
    </row>
    <row r="86" spans="1:11" ht="30">
      <c r="A86" s="72" t="s">
        <v>548</v>
      </c>
      <c r="B86" s="70" t="s">
        <v>242</v>
      </c>
      <c r="C86" s="70" t="s">
        <v>81</v>
      </c>
      <c r="D86" s="71" t="s">
        <v>19</v>
      </c>
      <c r="E86" s="73">
        <v>72.959999999999994</v>
      </c>
      <c r="F86" s="74">
        <v>352.93</v>
      </c>
      <c r="G86" s="74">
        <f>ROUND(E86*F86,2)</f>
        <v>25749.77</v>
      </c>
      <c r="H86" s="74">
        <f>ROUND((1+$F$10)*F86,2)</f>
        <v>450.87</v>
      </c>
      <c r="I86" s="74">
        <f>ROUND(E86*H86,2)</f>
        <v>32895.480000000003</v>
      </c>
    </row>
    <row r="87" spans="1:11" ht="15.75">
      <c r="A87" s="78">
        <v>11</v>
      </c>
      <c r="B87" s="145" t="s">
        <v>632</v>
      </c>
      <c r="C87" s="145"/>
      <c r="D87" s="79"/>
      <c r="E87" s="79"/>
      <c r="F87" s="80"/>
      <c r="G87" s="80">
        <f>SUM(G88:G91)</f>
        <v>12709.939999999999</v>
      </c>
      <c r="H87" s="80"/>
      <c r="I87" s="80">
        <f>SUM(I88:I91)</f>
        <v>16236.93</v>
      </c>
    </row>
    <row r="88" spans="1:11">
      <c r="A88" s="72" t="s">
        <v>554</v>
      </c>
      <c r="B88" s="70" t="s">
        <v>251</v>
      </c>
      <c r="C88" s="70" t="s">
        <v>82</v>
      </c>
      <c r="D88" s="71" t="s">
        <v>13</v>
      </c>
      <c r="E88" s="73">
        <v>1</v>
      </c>
      <c r="F88" s="74">
        <v>466.03</v>
      </c>
      <c r="G88" s="74">
        <f t="shared" ref="G88:G91" si="21">ROUND(E88*F88,2)</f>
        <v>466.03</v>
      </c>
      <c r="H88" s="74">
        <f>ROUND((1+$F$10)*F88,2)</f>
        <v>595.35</v>
      </c>
      <c r="I88" s="74">
        <f t="shared" ref="I88:I91" si="22">ROUND(E88*H88,2)</f>
        <v>595.35</v>
      </c>
    </row>
    <row r="89" spans="1:11" ht="30">
      <c r="A89" s="72" t="s">
        <v>555</v>
      </c>
      <c r="B89" s="70">
        <v>100205</v>
      </c>
      <c r="C89" s="70" t="s">
        <v>42</v>
      </c>
      <c r="D89" s="71" t="s">
        <v>43</v>
      </c>
      <c r="E89" s="73">
        <v>3.78</v>
      </c>
      <c r="F89" s="74">
        <v>1180.3399999999999</v>
      </c>
      <c r="G89" s="74">
        <f t="shared" si="21"/>
        <v>4461.6899999999996</v>
      </c>
      <c r="H89" s="74">
        <f>ROUND((1+$F$10)*F89,2)</f>
        <v>1507.88</v>
      </c>
      <c r="I89" s="74">
        <f t="shared" si="22"/>
        <v>5699.79</v>
      </c>
    </row>
    <row r="90" spans="1:11" ht="30">
      <c r="A90" s="72" t="s">
        <v>563</v>
      </c>
      <c r="B90" s="70" t="s">
        <v>252</v>
      </c>
      <c r="C90" s="70" t="s">
        <v>83</v>
      </c>
      <c r="D90" s="71" t="s">
        <v>13</v>
      </c>
      <c r="E90" s="73">
        <v>13</v>
      </c>
      <c r="F90" s="74">
        <v>420</v>
      </c>
      <c r="G90" s="74">
        <f t="shared" si="21"/>
        <v>5460</v>
      </c>
      <c r="H90" s="74">
        <f>ROUND((1+$F$10)*F90,2)</f>
        <v>536.54999999999995</v>
      </c>
      <c r="I90" s="74">
        <f t="shared" si="22"/>
        <v>6975.15</v>
      </c>
    </row>
    <row r="91" spans="1:11" ht="30">
      <c r="A91" s="72" t="s">
        <v>565</v>
      </c>
      <c r="B91" s="70" t="s">
        <v>255</v>
      </c>
      <c r="C91" s="70" t="s">
        <v>84</v>
      </c>
      <c r="D91" s="71" t="s">
        <v>13</v>
      </c>
      <c r="E91" s="73">
        <v>1</v>
      </c>
      <c r="F91" s="74">
        <v>2322.2199999999998</v>
      </c>
      <c r="G91" s="74">
        <f t="shared" si="21"/>
        <v>2322.2199999999998</v>
      </c>
      <c r="H91" s="74">
        <f>ROUND((1+$F$10)*F91,2)</f>
        <v>2966.64</v>
      </c>
      <c r="I91" s="74">
        <f t="shared" si="22"/>
        <v>2966.64</v>
      </c>
    </row>
    <row r="92" spans="1:11">
      <c r="A92" s="62"/>
      <c r="C92" s="69"/>
      <c r="D92" s="63"/>
      <c r="E92" s="76"/>
      <c r="F92" s="77"/>
      <c r="G92" s="77"/>
      <c r="H92" s="77"/>
      <c r="I92" s="77"/>
    </row>
    <row r="93" spans="1:11" ht="18">
      <c r="A93" s="146" t="s">
        <v>638</v>
      </c>
      <c r="B93" s="146"/>
      <c r="C93" s="146"/>
      <c r="D93" s="146"/>
      <c r="E93" s="146"/>
      <c r="F93" s="146"/>
      <c r="G93" s="84">
        <f>SUM(G12:G91)/2</f>
        <v>492173.7900000001</v>
      </c>
      <c r="H93" s="85"/>
      <c r="I93" s="84">
        <f>SUM(I12:I91)/2</f>
        <v>628740.0399999998</v>
      </c>
      <c r="K93" s="83"/>
    </row>
    <row r="94" spans="1:11">
      <c r="A94" s="69"/>
      <c r="C94" s="63"/>
      <c r="D94" s="63"/>
      <c r="E94" s="63"/>
      <c r="F94" s="63"/>
      <c r="G94" s="63"/>
    </row>
  </sheetData>
  <autoFilter ref="D12:D91" xr:uid="{00000000-0009-0000-0000-000000000000}"/>
  <mergeCells count="13">
    <mergeCell ref="A1:B10"/>
    <mergeCell ref="B87:C87"/>
    <mergeCell ref="A93:F93"/>
    <mergeCell ref="B12:C12"/>
    <mergeCell ref="B14:C14"/>
    <mergeCell ref="B23:C23"/>
    <mergeCell ref="B43:C43"/>
    <mergeCell ref="B53:C53"/>
    <mergeCell ref="B60:C60"/>
    <mergeCell ref="B82:C82"/>
    <mergeCell ref="B85:C85"/>
    <mergeCell ref="B69:C69"/>
    <mergeCell ref="B65:C65"/>
  </mergeCells>
  <printOptions horizontalCentered="1"/>
  <pageMargins left="0.78740157480314965" right="0.78740157480314965" top="1.0629921259842521" bottom="1.0629921259842521" header="0.78740157480314965" footer="0.78740157480314965"/>
  <pageSetup paperSize="9" scale="60" fitToHeight="0" orientation="landscape" horizontalDpi="300" verticalDpi="300" r:id="rId1"/>
  <headerFooter>
    <oddHeader>&amp;C&amp;"Times New Roman,Normal"&amp;Kffffff&amp;A</oddHeader>
    <oddFooter>&amp;C&amp;"Times New Roman,Normal"&amp;KffffffPágina &amp;P</oddFooter>
  </headerFooter>
  <rowBreaks count="5" manualBreakCount="5">
    <brk id="27" max="8" man="1"/>
    <brk id="44" max="8" man="1"/>
    <brk id="55" max="8" man="1"/>
    <brk id="68" max="16383" man="1"/>
    <brk id="8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2C809-9CB4-400F-AA20-AA24D2E0DF25}">
  <dimension ref="A1:H426"/>
  <sheetViews>
    <sheetView topLeftCell="A115" workbookViewId="0">
      <selection activeCell="B132" sqref="B132"/>
    </sheetView>
  </sheetViews>
  <sheetFormatPr defaultColWidth="11.19921875" defaultRowHeight="15"/>
  <cols>
    <col min="1" max="1" width="4.09765625" style="111" customWidth="1"/>
    <col min="2" max="2" width="12.3984375" style="111" customWidth="1"/>
    <col min="3" max="3" width="44.59765625" style="111" customWidth="1"/>
    <col min="4" max="4" width="6.8984375" style="111" customWidth="1"/>
    <col min="5" max="5" width="7.8984375" style="111" bestFit="1" customWidth="1"/>
    <col min="6" max="6" width="9.5" style="111" bestFit="1" customWidth="1"/>
    <col min="7" max="7" width="8.19921875" style="111" customWidth="1"/>
    <col min="8" max="8" width="3.296875" style="111" customWidth="1"/>
    <col min="9" max="16384" width="11.19921875" style="111"/>
  </cols>
  <sheetData>
    <row r="1" spans="1:8" ht="15.75">
      <c r="A1" s="148"/>
      <c r="B1" s="148"/>
      <c r="C1" s="149" t="s">
        <v>0</v>
      </c>
      <c r="D1" s="149"/>
      <c r="E1" s="149"/>
      <c r="F1" s="149"/>
      <c r="G1" s="149"/>
      <c r="H1" s="110"/>
    </row>
    <row r="2" spans="1:8">
      <c r="A2" s="148"/>
      <c r="B2" s="148"/>
      <c r="C2" s="150" t="s">
        <v>1</v>
      </c>
      <c r="D2" s="150"/>
      <c r="E2" s="150"/>
      <c r="F2" s="150"/>
      <c r="G2" s="150"/>
      <c r="H2" s="112"/>
    </row>
    <row r="3" spans="1:8">
      <c r="A3" s="148"/>
      <c r="B3" s="148"/>
      <c r="C3" s="150" t="s">
        <v>2</v>
      </c>
      <c r="D3" s="150"/>
      <c r="E3" s="150"/>
      <c r="F3" s="150"/>
      <c r="G3" s="150"/>
      <c r="H3" s="112"/>
    </row>
    <row r="4" spans="1:8">
      <c r="A4" s="148"/>
      <c r="B4" s="148"/>
      <c r="C4" s="150" t="s">
        <v>3</v>
      </c>
      <c r="D4" s="150"/>
      <c r="E4" s="150"/>
      <c r="F4" s="150"/>
      <c r="G4" s="150"/>
      <c r="H4" s="112"/>
    </row>
    <row r="5" spans="1:8">
      <c r="A5" s="148"/>
      <c r="B5" s="148"/>
      <c r="C5" s="1"/>
      <c r="D5" s="1"/>
      <c r="E5" s="1"/>
      <c r="F5" s="1"/>
      <c r="G5" s="1"/>
      <c r="H5" s="112"/>
    </row>
    <row r="6" spans="1:8" ht="15" customHeight="1">
      <c r="A6" s="148"/>
      <c r="B6" s="148"/>
      <c r="C6" s="151" t="s">
        <v>85</v>
      </c>
      <c r="D6" s="151"/>
      <c r="E6" s="151"/>
      <c r="F6" s="151"/>
      <c r="G6" s="151"/>
      <c r="H6" s="112"/>
    </row>
    <row r="7" spans="1:8">
      <c r="A7" s="148"/>
      <c r="B7" s="148"/>
      <c r="C7" s="152" t="s">
        <v>781</v>
      </c>
      <c r="D7" s="152"/>
      <c r="E7" s="152"/>
      <c r="F7" s="152"/>
      <c r="G7" s="152"/>
      <c r="H7" s="112"/>
    </row>
    <row r="8" spans="1:8" ht="15.75">
      <c r="A8" s="148"/>
      <c r="B8" s="148"/>
      <c r="C8" s="149" t="s">
        <v>86</v>
      </c>
      <c r="D8" s="149"/>
      <c r="E8" s="149"/>
      <c r="F8" s="149"/>
      <c r="G8" s="149"/>
      <c r="H8" s="112"/>
    </row>
    <row r="9" spans="1:8" ht="15" customHeight="1">
      <c r="A9" s="88" t="s">
        <v>634</v>
      </c>
      <c r="B9" s="88" t="s">
        <v>7</v>
      </c>
      <c r="C9" s="88" t="s">
        <v>8</v>
      </c>
      <c r="D9" s="88" t="s">
        <v>633</v>
      </c>
      <c r="E9" s="88" t="s">
        <v>87</v>
      </c>
      <c r="F9" s="89" t="s">
        <v>88</v>
      </c>
      <c r="G9" s="89" t="s">
        <v>89</v>
      </c>
      <c r="H9" s="110"/>
    </row>
    <row r="10" spans="1:8">
      <c r="A10" s="121"/>
      <c r="B10" s="113"/>
      <c r="C10" s="113"/>
      <c r="D10" s="113"/>
      <c r="E10" s="113"/>
      <c r="F10" s="113"/>
      <c r="G10" s="113"/>
      <c r="H10" s="112"/>
    </row>
    <row r="11" spans="1:8">
      <c r="A11" s="122" t="s">
        <v>260</v>
      </c>
      <c r="B11" s="115" t="s">
        <v>90</v>
      </c>
      <c r="C11" s="114" t="s">
        <v>12</v>
      </c>
      <c r="D11" s="114" t="s">
        <v>13</v>
      </c>
      <c r="E11" s="112"/>
      <c r="F11" s="112"/>
      <c r="G11" s="112"/>
      <c r="H11" s="110"/>
    </row>
    <row r="12" spans="1:8">
      <c r="A12" s="112"/>
      <c r="B12" s="116">
        <v>90777</v>
      </c>
      <c r="C12" s="116" t="s">
        <v>91</v>
      </c>
      <c r="D12" s="116" t="s">
        <v>92</v>
      </c>
      <c r="E12" s="116">
        <v>156</v>
      </c>
      <c r="F12" s="117">
        <v>105.6</v>
      </c>
      <c r="G12" s="117">
        <v>16473.599999999999</v>
      </c>
      <c r="H12" s="112"/>
    </row>
    <row r="13" spans="1:8">
      <c r="A13" s="112"/>
      <c r="B13" s="116">
        <v>93572</v>
      </c>
      <c r="C13" s="116" t="s">
        <v>93</v>
      </c>
      <c r="D13" s="116" t="s">
        <v>94</v>
      </c>
      <c r="E13" s="116">
        <v>3</v>
      </c>
      <c r="F13" s="117">
        <v>3551.26</v>
      </c>
      <c r="G13" s="117">
        <v>10653.78</v>
      </c>
      <c r="H13" s="112"/>
    </row>
    <row r="14" spans="1:8">
      <c r="A14" s="112"/>
      <c r="B14" s="116" t="s">
        <v>95</v>
      </c>
      <c r="C14" s="116" t="s">
        <v>96</v>
      </c>
      <c r="D14" s="116" t="s">
        <v>97</v>
      </c>
      <c r="E14" s="116">
        <v>3</v>
      </c>
      <c r="F14" s="117">
        <v>60</v>
      </c>
      <c r="G14" s="118">
        <v>180</v>
      </c>
      <c r="H14" s="112"/>
    </row>
    <row r="15" spans="1:8">
      <c r="A15" s="112"/>
      <c r="B15" s="112"/>
      <c r="C15" s="112"/>
      <c r="D15" s="112"/>
      <c r="E15" s="112"/>
      <c r="F15" s="112"/>
      <c r="G15" s="119">
        <v>27307.38</v>
      </c>
      <c r="H15" s="112"/>
    </row>
    <row r="16" spans="1:8">
      <c r="A16" s="122" t="s">
        <v>263</v>
      </c>
      <c r="B16" s="115" t="s">
        <v>98</v>
      </c>
      <c r="C16" s="114" t="s">
        <v>14</v>
      </c>
      <c r="D16" s="114" t="s">
        <v>13</v>
      </c>
      <c r="E16" s="112"/>
      <c r="F16" s="112"/>
      <c r="G16" s="112"/>
      <c r="H16" s="110"/>
    </row>
    <row r="17" spans="1:8" ht="45">
      <c r="A17" s="112"/>
      <c r="B17" s="116">
        <v>5824</v>
      </c>
      <c r="C17" s="116" t="s">
        <v>99</v>
      </c>
      <c r="D17" s="116" t="s">
        <v>100</v>
      </c>
      <c r="E17" s="116">
        <v>4</v>
      </c>
      <c r="F17" s="117">
        <v>201.25</v>
      </c>
      <c r="G17" s="117">
        <v>805</v>
      </c>
      <c r="H17" s="112"/>
    </row>
    <row r="18" spans="1:8" ht="45">
      <c r="A18" s="112"/>
      <c r="B18" s="116">
        <v>5826</v>
      </c>
      <c r="C18" s="116" t="s">
        <v>101</v>
      </c>
      <c r="D18" s="116" t="s">
        <v>102</v>
      </c>
      <c r="E18" s="116">
        <v>2.5</v>
      </c>
      <c r="F18" s="117">
        <v>50.82</v>
      </c>
      <c r="G18" s="117">
        <v>127.05</v>
      </c>
      <c r="H18" s="112"/>
    </row>
    <row r="19" spans="1:8" ht="22.5">
      <c r="A19" s="112"/>
      <c r="B19" s="116">
        <v>92145</v>
      </c>
      <c r="C19" s="116" t="s">
        <v>103</v>
      </c>
      <c r="D19" s="116" t="s">
        <v>100</v>
      </c>
      <c r="E19" s="116">
        <v>2</v>
      </c>
      <c r="F19" s="117">
        <v>69.87</v>
      </c>
      <c r="G19" s="118">
        <v>139.74</v>
      </c>
      <c r="H19" s="112"/>
    </row>
    <row r="20" spans="1:8">
      <c r="A20" s="112"/>
      <c r="B20" s="112"/>
      <c r="C20" s="112"/>
      <c r="D20" s="112"/>
      <c r="E20" s="112"/>
      <c r="F20" s="112"/>
      <c r="G20" s="119">
        <v>1071.79</v>
      </c>
      <c r="H20" s="112"/>
    </row>
    <row r="21" spans="1:8">
      <c r="A21" s="122" t="s">
        <v>264</v>
      </c>
      <c r="B21" s="115" t="s">
        <v>104</v>
      </c>
      <c r="C21" s="114" t="s">
        <v>15</v>
      </c>
      <c r="D21" s="114" t="s">
        <v>13</v>
      </c>
      <c r="E21" s="112"/>
      <c r="F21" s="112"/>
      <c r="G21" s="112"/>
      <c r="H21" s="112"/>
    </row>
    <row r="22" spans="1:8">
      <c r="A22" s="112"/>
      <c r="B22" s="116" t="s">
        <v>105</v>
      </c>
      <c r="C22" s="116" t="s">
        <v>106</v>
      </c>
      <c r="D22" s="116" t="s">
        <v>13</v>
      </c>
      <c r="E22" s="116">
        <v>1</v>
      </c>
      <c r="F22" s="117">
        <v>254.59</v>
      </c>
      <c r="G22" s="118">
        <v>254.59</v>
      </c>
      <c r="H22" s="112"/>
    </row>
    <row r="23" spans="1:8">
      <c r="A23" s="112"/>
      <c r="B23" s="112"/>
      <c r="C23" s="112"/>
      <c r="D23" s="112"/>
      <c r="E23" s="112"/>
      <c r="F23" s="112"/>
      <c r="G23" s="119">
        <v>254.59</v>
      </c>
      <c r="H23" s="112"/>
    </row>
    <row r="24" spans="1:8">
      <c r="A24" s="122" t="s">
        <v>265</v>
      </c>
      <c r="B24" s="115" t="s">
        <v>107</v>
      </c>
      <c r="C24" s="114" t="s">
        <v>16</v>
      </c>
      <c r="D24" s="114" t="s">
        <v>13</v>
      </c>
      <c r="E24" s="112"/>
      <c r="F24" s="112"/>
      <c r="G24" s="112"/>
      <c r="H24" s="112"/>
    </row>
    <row r="25" spans="1:8">
      <c r="A25" s="112"/>
      <c r="B25" s="116">
        <v>90778</v>
      </c>
      <c r="C25" s="116" t="s">
        <v>108</v>
      </c>
      <c r="D25" s="116" t="s">
        <v>92</v>
      </c>
      <c r="E25" s="116">
        <v>13</v>
      </c>
      <c r="F25" s="117">
        <v>111.28</v>
      </c>
      <c r="G25" s="117">
        <v>1446.64</v>
      </c>
      <c r="H25" s="112"/>
    </row>
    <row r="26" spans="1:8">
      <c r="A26" s="112"/>
      <c r="B26" s="116" t="s">
        <v>109</v>
      </c>
      <c r="C26" s="116" t="s">
        <v>110</v>
      </c>
      <c r="D26" s="116" t="s">
        <v>13</v>
      </c>
      <c r="E26" s="116">
        <v>1</v>
      </c>
      <c r="F26" s="117">
        <v>96.62</v>
      </c>
      <c r="G26" s="118">
        <v>96.62</v>
      </c>
      <c r="H26" s="112"/>
    </row>
    <row r="27" spans="1:8">
      <c r="A27" s="112"/>
      <c r="B27" s="112"/>
      <c r="C27" s="112"/>
      <c r="D27" s="112"/>
      <c r="E27" s="112"/>
      <c r="F27" s="112"/>
      <c r="G27" s="119">
        <v>1543.26</v>
      </c>
      <c r="H27" s="112"/>
    </row>
    <row r="28" spans="1:8" ht="22.5">
      <c r="A28" s="122" t="s">
        <v>266</v>
      </c>
      <c r="B28" s="115" t="s">
        <v>111</v>
      </c>
      <c r="C28" s="114" t="s">
        <v>17</v>
      </c>
      <c r="D28" s="114" t="s">
        <v>13</v>
      </c>
      <c r="E28" s="112"/>
      <c r="F28" s="112"/>
      <c r="G28" s="112"/>
      <c r="H28" s="112"/>
    </row>
    <row r="29" spans="1:8">
      <c r="A29" s="112"/>
      <c r="B29" s="116">
        <v>90778</v>
      </c>
      <c r="C29" s="116" t="s">
        <v>108</v>
      </c>
      <c r="D29" s="116" t="s">
        <v>92</v>
      </c>
      <c r="E29" s="116">
        <v>10</v>
      </c>
      <c r="F29" s="117">
        <v>111.28</v>
      </c>
      <c r="G29" s="117">
        <v>1112.8</v>
      </c>
      <c r="H29" s="112"/>
    </row>
    <row r="30" spans="1:8">
      <c r="A30" s="112"/>
      <c r="B30" s="116" t="s">
        <v>112</v>
      </c>
      <c r="C30" s="116" t="s">
        <v>113</v>
      </c>
      <c r="D30" s="116" t="s">
        <v>13</v>
      </c>
      <c r="E30" s="116">
        <v>1</v>
      </c>
      <c r="F30" s="117">
        <v>96.62</v>
      </c>
      <c r="G30" s="118">
        <v>96.62</v>
      </c>
      <c r="H30" s="112"/>
    </row>
    <row r="31" spans="1:8">
      <c r="A31" s="112"/>
      <c r="B31" s="112"/>
      <c r="C31" s="112"/>
      <c r="D31" s="112"/>
      <c r="E31" s="112"/>
      <c r="F31" s="112"/>
      <c r="G31" s="119">
        <v>1209.42</v>
      </c>
      <c r="H31" s="112"/>
    </row>
    <row r="32" spans="1:8" ht="22.5">
      <c r="A32" s="122" t="s">
        <v>267</v>
      </c>
      <c r="B32" s="115">
        <v>103689</v>
      </c>
      <c r="C32" s="114" t="s">
        <v>18</v>
      </c>
      <c r="D32" s="114" t="s">
        <v>19</v>
      </c>
      <c r="E32" s="112"/>
      <c r="F32" s="112"/>
      <c r="G32" s="112"/>
      <c r="H32" s="112"/>
    </row>
    <row r="33" spans="1:8">
      <c r="A33" s="112"/>
      <c r="B33" s="116">
        <v>4509</v>
      </c>
      <c r="C33" s="116" t="s">
        <v>114</v>
      </c>
      <c r="D33" s="116" t="s">
        <v>115</v>
      </c>
      <c r="E33" s="116">
        <v>3.2082999999999999</v>
      </c>
      <c r="F33" s="117">
        <v>7.18</v>
      </c>
      <c r="G33" s="117">
        <v>23.04</v>
      </c>
      <c r="H33" s="112"/>
    </row>
    <row r="34" spans="1:8" ht="22.5">
      <c r="A34" s="112"/>
      <c r="B34" s="116">
        <v>4813</v>
      </c>
      <c r="C34" s="116" t="s">
        <v>116</v>
      </c>
      <c r="D34" s="116" t="s">
        <v>117</v>
      </c>
      <c r="E34" s="116">
        <v>1</v>
      </c>
      <c r="F34" s="117">
        <v>250</v>
      </c>
      <c r="G34" s="117">
        <v>250</v>
      </c>
      <c r="H34" s="112"/>
    </row>
    <row r="35" spans="1:8">
      <c r="A35" s="112"/>
      <c r="B35" s="116">
        <v>5065</v>
      </c>
      <c r="C35" s="116" t="s">
        <v>118</v>
      </c>
      <c r="D35" s="116" t="s">
        <v>119</v>
      </c>
      <c r="E35" s="116">
        <v>1.1299999999999999E-2</v>
      </c>
      <c r="F35" s="117">
        <v>38.700000000000003</v>
      </c>
      <c r="G35" s="117">
        <v>0.44</v>
      </c>
      <c r="H35" s="112"/>
    </row>
    <row r="36" spans="1:8">
      <c r="A36" s="112"/>
      <c r="B36" s="116">
        <v>5069</v>
      </c>
      <c r="C36" s="116" t="s">
        <v>120</v>
      </c>
      <c r="D36" s="116" t="s">
        <v>119</v>
      </c>
      <c r="E36" s="116">
        <v>1.32E-2</v>
      </c>
      <c r="F36" s="117">
        <v>20.74</v>
      </c>
      <c r="G36" s="117">
        <v>0.27</v>
      </c>
      <c r="H36" s="112"/>
    </row>
    <row r="37" spans="1:8">
      <c r="A37" s="112"/>
      <c r="B37" s="116">
        <v>88262</v>
      </c>
      <c r="C37" s="116" t="s">
        <v>121</v>
      </c>
      <c r="D37" s="116" t="s">
        <v>92</v>
      </c>
      <c r="E37" s="116">
        <v>0.37290000000000001</v>
      </c>
      <c r="F37" s="117">
        <v>21.42</v>
      </c>
      <c r="G37" s="117">
        <v>7.99</v>
      </c>
      <c r="H37" s="112"/>
    </row>
    <row r="38" spans="1:8">
      <c r="A38" s="112"/>
      <c r="B38" s="116">
        <v>88316</v>
      </c>
      <c r="C38" s="116" t="s">
        <v>122</v>
      </c>
      <c r="D38" s="116" t="s">
        <v>92</v>
      </c>
      <c r="E38" s="116">
        <v>1.1186</v>
      </c>
      <c r="F38" s="117">
        <v>17.28</v>
      </c>
      <c r="G38" s="117">
        <v>19.329999999999998</v>
      </c>
      <c r="H38" s="112"/>
    </row>
    <row r="39" spans="1:8">
      <c r="A39" s="112"/>
      <c r="B39" s="116">
        <v>102234</v>
      </c>
      <c r="C39" s="116" t="s">
        <v>123</v>
      </c>
      <c r="D39" s="116" t="s">
        <v>117</v>
      </c>
      <c r="E39" s="116">
        <v>0.5</v>
      </c>
      <c r="F39" s="117">
        <v>22.28</v>
      </c>
      <c r="G39" s="118">
        <v>11.14</v>
      </c>
      <c r="H39" s="112"/>
    </row>
    <row r="40" spans="1:8">
      <c r="A40" s="112"/>
      <c r="B40" s="112"/>
      <c r="C40" s="112"/>
      <c r="D40" s="112"/>
      <c r="E40" s="112"/>
      <c r="F40" s="112"/>
      <c r="G40" s="119">
        <v>312.20999999999998</v>
      </c>
      <c r="H40" s="112"/>
    </row>
    <row r="41" spans="1:8">
      <c r="A41" s="122" t="s">
        <v>277</v>
      </c>
      <c r="B41" s="115" t="s">
        <v>124</v>
      </c>
      <c r="C41" s="114" t="s">
        <v>20</v>
      </c>
      <c r="D41" s="114" t="s">
        <v>19</v>
      </c>
      <c r="E41" s="112"/>
      <c r="F41" s="112"/>
      <c r="G41" s="112"/>
      <c r="H41" s="112"/>
    </row>
    <row r="42" spans="1:8">
      <c r="A42" s="112"/>
      <c r="B42" s="116">
        <v>42408</v>
      </c>
      <c r="C42" s="116" t="s">
        <v>125</v>
      </c>
      <c r="D42" s="116" t="s">
        <v>117</v>
      </c>
      <c r="E42" s="116">
        <v>1.1279999999999999</v>
      </c>
      <c r="F42" s="117">
        <v>2.42</v>
      </c>
      <c r="G42" s="117">
        <v>2.73</v>
      </c>
      <c r="H42" s="112"/>
    </row>
    <row r="43" spans="1:8">
      <c r="A43" s="112"/>
      <c r="B43" s="116">
        <v>88309</v>
      </c>
      <c r="C43" s="116" t="s">
        <v>126</v>
      </c>
      <c r="D43" s="116" t="s">
        <v>92</v>
      </c>
      <c r="E43" s="116">
        <v>4.9100000000000003E-3</v>
      </c>
      <c r="F43" s="117">
        <v>21.9</v>
      </c>
      <c r="G43" s="117">
        <v>0.11</v>
      </c>
      <c r="H43" s="112"/>
    </row>
    <row r="44" spans="1:8">
      <c r="A44" s="112"/>
      <c r="B44" s="116">
        <v>88316</v>
      </c>
      <c r="C44" s="116" t="s">
        <v>122</v>
      </c>
      <c r="D44" s="116" t="s">
        <v>92</v>
      </c>
      <c r="E44" s="116">
        <v>5.8900000000000003E-3</v>
      </c>
      <c r="F44" s="117">
        <v>17.28</v>
      </c>
      <c r="G44" s="118">
        <v>0.1</v>
      </c>
      <c r="H44" s="112"/>
    </row>
    <row r="45" spans="1:8">
      <c r="A45" s="112"/>
      <c r="B45" s="112"/>
      <c r="C45" s="112"/>
      <c r="D45" s="112"/>
      <c r="E45" s="112"/>
      <c r="F45" s="112"/>
      <c r="G45" s="119">
        <v>2.94</v>
      </c>
      <c r="H45" s="112"/>
    </row>
    <row r="46" spans="1:8">
      <c r="A46" s="122" t="s">
        <v>280</v>
      </c>
      <c r="B46" s="115">
        <v>98459</v>
      </c>
      <c r="C46" s="114" t="s">
        <v>21</v>
      </c>
      <c r="D46" s="114" t="s">
        <v>19</v>
      </c>
      <c r="E46" s="112"/>
      <c r="F46" s="112"/>
      <c r="G46" s="112"/>
      <c r="H46" s="112"/>
    </row>
    <row r="47" spans="1:8">
      <c r="A47" s="112"/>
      <c r="B47" s="116">
        <v>4491</v>
      </c>
      <c r="C47" s="116" t="s">
        <v>127</v>
      </c>
      <c r="D47" s="116" t="s">
        <v>115</v>
      </c>
      <c r="E47" s="116">
        <v>1.2273000000000001</v>
      </c>
      <c r="F47" s="117">
        <v>14.16</v>
      </c>
      <c r="G47" s="117">
        <v>17.38</v>
      </c>
      <c r="H47" s="112"/>
    </row>
    <row r="48" spans="1:8">
      <c r="A48" s="112"/>
      <c r="B48" s="116">
        <v>5061</v>
      </c>
      <c r="C48" s="116" t="s">
        <v>128</v>
      </c>
      <c r="D48" s="116" t="s">
        <v>119</v>
      </c>
      <c r="E48" s="116">
        <v>6.8000000000000005E-2</v>
      </c>
      <c r="F48" s="117">
        <v>20</v>
      </c>
      <c r="G48" s="117">
        <v>1.36</v>
      </c>
      <c r="H48" s="112"/>
    </row>
    <row r="49" spans="1:8">
      <c r="A49" s="112"/>
      <c r="B49" s="116">
        <v>6194</v>
      </c>
      <c r="C49" s="116" t="s">
        <v>129</v>
      </c>
      <c r="D49" s="116" t="s">
        <v>115</v>
      </c>
      <c r="E49" s="116">
        <v>2</v>
      </c>
      <c r="F49" s="117">
        <v>10.11</v>
      </c>
      <c r="G49" s="117">
        <v>20.22</v>
      </c>
      <c r="H49" s="112"/>
    </row>
    <row r="50" spans="1:8" ht="22.5">
      <c r="A50" s="112"/>
      <c r="B50" s="116">
        <v>7243</v>
      </c>
      <c r="C50" s="116" t="s">
        <v>130</v>
      </c>
      <c r="D50" s="116" t="s">
        <v>117</v>
      </c>
      <c r="E50" s="116">
        <v>0.58530000000000004</v>
      </c>
      <c r="F50" s="117">
        <v>44.41</v>
      </c>
      <c r="G50" s="117">
        <v>25.99</v>
      </c>
      <c r="H50" s="112"/>
    </row>
    <row r="51" spans="1:8">
      <c r="A51" s="112"/>
      <c r="B51" s="116">
        <v>88239</v>
      </c>
      <c r="C51" s="116" t="s">
        <v>131</v>
      </c>
      <c r="D51" s="116" t="s">
        <v>92</v>
      </c>
      <c r="E51" s="116">
        <v>0.49199999999999999</v>
      </c>
      <c r="F51" s="117">
        <v>17.809999999999999</v>
      </c>
      <c r="G51" s="117">
        <v>8.76</v>
      </c>
      <c r="H51" s="112"/>
    </row>
    <row r="52" spans="1:8">
      <c r="A52" s="112"/>
      <c r="B52" s="116">
        <v>88262</v>
      </c>
      <c r="C52" s="116" t="s">
        <v>121</v>
      </c>
      <c r="D52" s="116" t="s">
        <v>92</v>
      </c>
      <c r="E52" s="116">
        <v>0.73499999999999999</v>
      </c>
      <c r="F52" s="117">
        <v>21.42</v>
      </c>
      <c r="G52" s="117">
        <v>15.74</v>
      </c>
      <c r="H52" s="112"/>
    </row>
    <row r="53" spans="1:8" ht="22.5">
      <c r="A53" s="112"/>
      <c r="B53" s="116">
        <v>91692</v>
      </c>
      <c r="C53" s="116" t="s">
        <v>132</v>
      </c>
      <c r="D53" s="116" t="s">
        <v>100</v>
      </c>
      <c r="E53" s="116">
        <v>6.6E-3</v>
      </c>
      <c r="F53" s="117">
        <v>21.28</v>
      </c>
      <c r="G53" s="117">
        <v>0.14000000000000001</v>
      </c>
      <c r="H53" s="112"/>
    </row>
    <row r="54" spans="1:8" ht="22.5">
      <c r="A54" s="112"/>
      <c r="B54" s="116">
        <v>91693</v>
      </c>
      <c r="C54" s="116" t="s">
        <v>133</v>
      </c>
      <c r="D54" s="116" t="s">
        <v>102</v>
      </c>
      <c r="E54" s="116">
        <v>2.64E-2</v>
      </c>
      <c r="F54" s="117">
        <v>20.27</v>
      </c>
      <c r="G54" s="117">
        <v>0.54</v>
      </c>
      <c r="H54" s="112"/>
    </row>
    <row r="55" spans="1:8" ht="22.5">
      <c r="A55" s="112"/>
      <c r="B55" s="116">
        <v>94974</v>
      </c>
      <c r="C55" s="116" t="s">
        <v>134</v>
      </c>
      <c r="D55" s="116" t="s">
        <v>135</v>
      </c>
      <c r="E55" s="116">
        <v>6.1000000000000004E-3</v>
      </c>
      <c r="F55" s="117">
        <v>420.76</v>
      </c>
      <c r="G55" s="118">
        <v>2.57</v>
      </c>
      <c r="H55" s="112"/>
    </row>
    <row r="56" spans="1:8">
      <c r="A56" s="112"/>
      <c r="B56" s="112"/>
      <c r="C56" s="112"/>
      <c r="D56" s="112"/>
      <c r="E56" s="112"/>
      <c r="F56" s="112"/>
      <c r="G56" s="119">
        <v>92.7</v>
      </c>
      <c r="H56" s="112"/>
    </row>
    <row r="57" spans="1:8">
      <c r="A57" s="122" t="s">
        <v>284</v>
      </c>
      <c r="B57" s="115" t="s">
        <v>136</v>
      </c>
      <c r="C57" s="114" t="s">
        <v>22</v>
      </c>
      <c r="D57" s="114" t="s">
        <v>19</v>
      </c>
      <c r="E57" s="112"/>
      <c r="F57" s="112"/>
      <c r="G57" s="112"/>
      <c r="H57" s="112"/>
    </row>
    <row r="58" spans="1:8" ht="22.5">
      <c r="A58" s="112"/>
      <c r="B58" s="116">
        <v>411</v>
      </c>
      <c r="C58" s="116" t="s">
        <v>137</v>
      </c>
      <c r="D58" s="116" t="s">
        <v>138</v>
      </c>
      <c r="E58" s="116">
        <v>0.54900000000000004</v>
      </c>
      <c r="F58" s="117">
        <v>0.16</v>
      </c>
      <c r="G58" s="117">
        <v>0.09</v>
      </c>
      <c r="H58" s="112"/>
    </row>
    <row r="59" spans="1:8" ht="22.5">
      <c r="A59" s="112"/>
      <c r="B59" s="116">
        <v>37525</v>
      </c>
      <c r="C59" s="116" t="s">
        <v>139</v>
      </c>
      <c r="D59" s="116" t="s">
        <v>24</v>
      </c>
      <c r="E59" s="116">
        <v>0.83299999999999996</v>
      </c>
      <c r="F59" s="117">
        <v>2.95</v>
      </c>
      <c r="G59" s="117">
        <v>2.46</v>
      </c>
      <c r="H59" s="112"/>
    </row>
    <row r="60" spans="1:8">
      <c r="A60" s="112"/>
      <c r="B60" s="116">
        <v>88239</v>
      </c>
      <c r="C60" s="116" t="s">
        <v>131</v>
      </c>
      <c r="D60" s="116" t="s">
        <v>92</v>
      </c>
      <c r="E60" s="116">
        <v>6.5339999999999995E-2</v>
      </c>
      <c r="F60" s="117">
        <v>17.809999999999999</v>
      </c>
      <c r="G60" s="117">
        <v>1.1599999999999999</v>
      </c>
      <c r="H60" s="112"/>
    </row>
    <row r="61" spans="1:8">
      <c r="A61" s="112"/>
      <c r="B61" s="116">
        <v>88262</v>
      </c>
      <c r="C61" s="116" t="s">
        <v>121</v>
      </c>
      <c r="D61" s="116" t="s">
        <v>92</v>
      </c>
      <c r="E61" s="116">
        <v>6.8536E-2</v>
      </c>
      <c r="F61" s="117">
        <v>21.42</v>
      </c>
      <c r="G61" s="118">
        <v>1.47</v>
      </c>
      <c r="H61" s="112"/>
    </row>
    <row r="62" spans="1:8">
      <c r="A62" s="112"/>
      <c r="B62" s="112"/>
      <c r="C62" s="112"/>
      <c r="D62" s="112"/>
      <c r="E62" s="112"/>
      <c r="F62" s="112"/>
      <c r="G62" s="119">
        <v>5.18</v>
      </c>
      <c r="H62" s="112"/>
    </row>
    <row r="63" spans="1:8" ht="22.5">
      <c r="A63" s="122" t="s">
        <v>286</v>
      </c>
      <c r="B63" s="115" t="s">
        <v>140</v>
      </c>
      <c r="C63" s="114" t="s">
        <v>23</v>
      </c>
      <c r="D63" s="114" t="s">
        <v>24</v>
      </c>
      <c r="E63" s="112"/>
      <c r="F63" s="112"/>
      <c r="G63" s="112"/>
      <c r="H63" s="110"/>
    </row>
    <row r="64" spans="1:8">
      <c r="A64" s="112"/>
      <c r="B64" s="116">
        <v>5068</v>
      </c>
      <c r="C64" s="116" t="s">
        <v>141</v>
      </c>
      <c r="D64" s="116" t="s">
        <v>119</v>
      </c>
      <c r="E64" s="116">
        <v>2.3E-2</v>
      </c>
      <c r="F64" s="117">
        <v>20.34</v>
      </c>
      <c r="G64" s="117">
        <v>0.47</v>
      </c>
      <c r="H64" s="112"/>
    </row>
    <row r="65" spans="1:8" ht="22.5">
      <c r="A65" s="112"/>
      <c r="B65" s="116">
        <v>2745</v>
      </c>
      <c r="C65" s="116" t="s">
        <v>142</v>
      </c>
      <c r="D65" s="116" t="s">
        <v>115</v>
      </c>
      <c r="E65" s="116">
        <v>1.31</v>
      </c>
      <c r="F65" s="117">
        <v>3.22</v>
      </c>
      <c r="G65" s="117">
        <v>4.22</v>
      </c>
      <c r="H65" s="112"/>
    </row>
    <row r="66" spans="1:8">
      <c r="A66" s="112"/>
      <c r="B66" s="116">
        <v>88239</v>
      </c>
      <c r="C66" s="116" t="s">
        <v>131</v>
      </c>
      <c r="D66" s="116" t="s">
        <v>92</v>
      </c>
      <c r="E66" s="116">
        <v>2.1000000000000001E-2</v>
      </c>
      <c r="F66" s="117">
        <v>17.809999999999999</v>
      </c>
      <c r="G66" s="117">
        <v>0.37</v>
      </c>
      <c r="H66" s="112"/>
    </row>
    <row r="67" spans="1:8">
      <c r="A67" s="112"/>
      <c r="B67" s="116">
        <v>88262</v>
      </c>
      <c r="C67" s="116" t="s">
        <v>121</v>
      </c>
      <c r="D67" s="116" t="s">
        <v>92</v>
      </c>
      <c r="E67" s="116">
        <v>9.0999999999999998E-2</v>
      </c>
      <c r="F67" s="117">
        <v>21.42</v>
      </c>
      <c r="G67" s="117">
        <v>1.95</v>
      </c>
      <c r="H67" s="112"/>
    </row>
    <row r="68" spans="1:8" ht="22.5">
      <c r="A68" s="112"/>
      <c r="B68" s="116">
        <v>91692</v>
      </c>
      <c r="C68" s="116" t="s">
        <v>132</v>
      </c>
      <c r="D68" s="116" t="s">
        <v>100</v>
      </c>
      <c r="E68" s="116">
        <v>7.0000000000000001E-3</v>
      </c>
      <c r="F68" s="117">
        <v>21.28</v>
      </c>
      <c r="G68" s="117">
        <v>0.15</v>
      </c>
      <c r="H68" s="112"/>
    </row>
    <row r="69" spans="1:8" ht="22.5">
      <c r="A69" s="112"/>
      <c r="B69" s="116">
        <v>91693</v>
      </c>
      <c r="C69" s="116" t="s">
        <v>133</v>
      </c>
      <c r="D69" s="116" t="s">
        <v>102</v>
      </c>
      <c r="E69" s="116">
        <v>0.03</v>
      </c>
      <c r="F69" s="117">
        <v>20.27</v>
      </c>
      <c r="G69" s="118">
        <v>0.61</v>
      </c>
      <c r="H69" s="112"/>
    </row>
    <row r="70" spans="1:8">
      <c r="A70" s="112"/>
      <c r="B70" s="112"/>
      <c r="C70" s="112"/>
      <c r="D70" s="112"/>
      <c r="E70" s="112"/>
      <c r="F70" s="112"/>
      <c r="G70" s="119">
        <v>7.77</v>
      </c>
      <c r="H70" s="112"/>
    </row>
    <row r="71" spans="1:8" ht="33.75">
      <c r="A71" s="122" t="s">
        <v>290</v>
      </c>
      <c r="B71" s="115" t="s">
        <v>143</v>
      </c>
      <c r="C71" s="114" t="s">
        <v>25</v>
      </c>
      <c r="D71" s="114" t="s">
        <v>26</v>
      </c>
      <c r="E71" s="112"/>
      <c r="F71" s="112"/>
      <c r="G71" s="112"/>
      <c r="H71" s="112"/>
    </row>
    <row r="72" spans="1:8" ht="33.75">
      <c r="A72" s="112"/>
      <c r="B72" s="116">
        <v>10527</v>
      </c>
      <c r="C72" s="116" t="s">
        <v>25</v>
      </c>
      <c r="D72" s="116" t="s">
        <v>144</v>
      </c>
      <c r="E72" s="116">
        <v>1</v>
      </c>
      <c r="F72" s="117">
        <v>19.8</v>
      </c>
      <c r="G72" s="118">
        <v>19.8</v>
      </c>
      <c r="H72" s="112"/>
    </row>
    <row r="73" spans="1:8">
      <c r="A73" s="112"/>
      <c r="B73" s="112"/>
      <c r="C73" s="112"/>
      <c r="D73" s="112"/>
      <c r="E73" s="112"/>
      <c r="F73" s="112"/>
      <c r="G73" s="119">
        <v>19.8</v>
      </c>
      <c r="H73" s="112"/>
    </row>
    <row r="74" spans="1:8" ht="22.5">
      <c r="A74" s="122" t="s">
        <v>295</v>
      </c>
      <c r="B74" s="115">
        <v>97064</v>
      </c>
      <c r="C74" s="114" t="s">
        <v>27</v>
      </c>
      <c r="D74" s="114" t="s">
        <v>24</v>
      </c>
      <c r="E74" s="112"/>
      <c r="F74" s="112"/>
      <c r="G74" s="112"/>
      <c r="H74" s="112"/>
    </row>
    <row r="75" spans="1:8">
      <c r="A75" s="112"/>
      <c r="B75" s="116">
        <v>88278</v>
      </c>
      <c r="C75" s="116" t="s">
        <v>145</v>
      </c>
      <c r="D75" s="116" t="s">
        <v>92</v>
      </c>
      <c r="E75" s="116">
        <v>0.69767999999999997</v>
      </c>
      <c r="F75" s="117">
        <v>16.37</v>
      </c>
      <c r="G75" s="117">
        <v>11.42</v>
      </c>
      <c r="H75" s="112"/>
    </row>
    <row r="76" spans="1:8">
      <c r="A76" s="112"/>
      <c r="B76" s="116">
        <v>88316</v>
      </c>
      <c r="C76" s="116" t="s">
        <v>122</v>
      </c>
      <c r="D76" s="116" t="s">
        <v>92</v>
      </c>
      <c r="E76" s="116">
        <v>0.13314000000000001</v>
      </c>
      <c r="F76" s="117">
        <v>17.28</v>
      </c>
      <c r="G76" s="117">
        <v>2.2999999999999998</v>
      </c>
      <c r="H76" s="112"/>
    </row>
    <row r="77" spans="1:8" ht="33.75">
      <c r="A77" s="112"/>
      <c r="B77" s="116">
        <v>100251</v>
      </c>
      <c r="C77" s="116" t="s">
        <v>146</v>
      </c>
      <c r="D77" s="116" t="s">
        <v>147</v>
      </c>
      <c r="E77" s="116">
        <v>13.4</v>
      </c>
      <c r="F77" s="117">
        <v>10.57</v>
      </c>
      <c r="G77" s="118">
        <v>141.63999999999999</v>
      </c>
      <c r="H77" s="112"/>
    </row>
    <row r="78" spans="1:8">
      <c r="A78" s="112"/>
      <c r="B78" s="112"/>
      <c r="C78" s="112"/>
      <c r="D78" s="112"/>
      <c r="E78" s="112"/>
      <c r="F78" s="112"/>
      <c r="G78" s="119">
        <v>155.36000000000001</v>
      </c>
      <c r="H78" s="112"/>
    </row>
    <row r="79" spans="1:8" ht="22.5">
      <c r="A79" s="122" t="s">
        <v>301</v>
      </c>
      <c r="B79" s="115">
        <v>97629</v>
      </c>
      <c r="C79" s="114" t="s">
        <v>782</v>
      </c>
      <c r="D79" s="114" t="s">
        <v>135</v>
      </c>
      <c r="E79" s="112"/>
      <c r="F79" s="112"/>
      <c r="G79" s="112"/>
      <c r="H79" s="112"/>
    </row>
    <row r="80" spans="1:8">
      <c r="A80" s="112"/>
      <c r="B80" s="116">
        <v>88309</v>
      </c>
      <c r="C80" s="116" t="s">
        <v>126</v>
      </c>
      <c r="D80" s="116" t="s">
        <v>92</v>
      </c>
      <c r="E80" s="116">
        <v>9.4700000000000006E-2</v>
      </c>
      <c r="F80" s="117">
        <v>21.9</v>
      </c>
      <c r="G80" s="117">
        <v>2.0699999999999998</v>
      </c>
      <c r="H80" s="112"/>
    </row>
    <row r="81" spans="1:8">
      <c r="A81" s="112"/>
      <c r="B81" s="116">
        <v>88316</v>
      </c>
      <c r="C81" s="116" t="s">
        <v>122</v>
      </c>
      <c r="D81" s="116" t="s">
        <v>92</v>
      </c>
      <c r="E81" s="116">
        <v>0.58730000000000004</v>
      </c>
      <c r="F81" s="117">
        <v>17.28</v>
      </c>
      <c r="G81" s="117">
        <v>10.15</v>
      </c>
      <c r="H81" s="112"/>
    </row>
    <row r="82" spans="1:8" ht="22.5">
      <c r="A82" s="112"/>
      <c r="B82" s="116">
        <v>102274</v>
      </c>
      <c r="C82" s="116" t="s">
        <v>783</v>
      </c>
      <c r="D82" s="116" t="s">
        <v>102</v>
      </c>
      <c r="E82" s="116">
        <v>1.1661999999999999</v>
      </c>
      <c r="F82" s="117">
        <v>15.09</v>
      </c>
      <c r="G82" s="117">
        <v>17.600000000000001</v>
      </c>
      <c r="H82" s="112"/>
    </row>
    <row r="83" spans="1:8" ht="22.5">
      <c r="A83" s="112"/>
      <c r="B83" s="116">
        <v>102275</v>
      </c>
      <c r="C83" s="116" t="s">
        <v>784</v>
      </c>
      <c r="D83" s="116" t="s">
        <v>100</v>
      </c>
      <c r="E83" s="116">
        <v>1.5122</v>
      </c>
      <c r="F83" s="117">
        <v>17.46</v>
      </c>
      <c r="G83" s="118">
        <v>26.4</v>
      </c>
      <c r="H83" s="112"/>
    </row>
    <row r="84" spans="1:8">
      <c r="A84" s="112"/>
      <c r="B84" s="112"/>
      <c r="C84" s="112"/>
      <c r="D84" s="112"/>
      <c r="E84" s="112"/>
      <c r="F84" s="112"/>
      <c r="G84" s="119">
        <v>56.22</v>
      </c>
      <c r="H84" s="112"/>
    </row>
    <row r="85" spans="1:8" ht="22.5">
      <c r="A85" s="125" t="s">
        <v>305</v>
      </c>
      <c r="B85" s="126">
        <v>97622</v>
      </c>
      <c r="C85" s="125" t="s">
        <v>790</v>
      </c>
      <c r="D85" s="125" t="s">
        <v>135</v>
      </c>
      <c r="E85" s="1"/>
      <c r="F85" s="1"/>
      <c r="G85" s="1"/>
      <c r="H85" s="112"/>
    </row>
    <row r="86" spans="1:8">
      <c r="A86" s="1"/>
      <c r="B86" s="127">
        <v>88309</v>
      </c>
      <c r="C86" s="127" t="s">
        <v>126</v>
      </c>
      <c r="D86" s="127" t="s">
        <v>92</v>
      </c>
      <c r="E86" s="127">
        <v>0.35410000000000003</v>
      </c>
      <c r="F86" s="128">
        <v>21.9</v>
      </c>
      <c r="G86" s="128">
        <v>7.75</v>
      </c>
      <c r="H86" s="112"/>
    </row>
    <row r="87" spans="1:8">
      <c r="A87" s="1"/>
      <c r="B87" s="127">
        <v>88316</v>
      </c>
      <c r="C87" s="127" t="s">
        <v>122</v>
      </c>
      <c r="D87" s="127" t="s">
        <v>92</v>
      </c>
      <c r="E87" s="127">
        <v>2.1957</v>
      </c>
      <c r="F87" s="128">
        <v>17.28</v>
      </c>
      <c r="G87" s="129">
        <v>37.94</v>
      </c>
      <c r="H87" s="112"/>
    </row>
    <row r="88" spans="1:8">
      <c r="A88" s="1"/>
      <c r="B88" s="1"/>
      <c r="C88" s="1"/>
      <c r="D88" s="1"/>
      <c r="E88" s="1"/>
      <c r="F88" s="1"/>
      <c r="G88" s="130">
        <v>45.69</v>
      </c>
      <c r="H88" s="112"/>
    </row>
    <row r="89" spans="1:8" ht="22.5">
      <c r="A89" s="122" t="s">
        <v>327</v>
      </c>
      <c r="B89" s="115">
        <v>104791</v>
      </c>
      <c r="C89" s="114" t="s">
        <v>785</v>
      </c>
      <c r="D89" s="114" t="s">
        <v>117</v>
      </c>
      <c r="E89" s="112"/>
      <c r="F89" s="112"/>
      <c r="G89" s="112"/>
      <c r="H89" s="112"/>
    </row>
    <row r="90" spans="1:8">
      <c r="A90" s="112"/>
      <c r="B90" s="116">
        <v>88309</v>
      </c>
      <c r="C90" s="116" t="s">
        <v>126</v>
      </c>
      <c r="D90" s="116" t="s">
        <v>92</v>
      </c>
      <c r="E90" s="116">
        <v>2.2800000000000001E-2</v>
      </c>
      <c r="F90" s="117">
        <v>21.9</v>
      </c>
      <c r="G90" s="117">
        <v>0.5</v>
      </c>
      <c r="H90" s="112"/>
    </row>
    <row r="91" spans="1:8">
      <c r="A91" s="112"/>
      <c r="B91" s="116">
        <v>88316</v>
      </c>
      <c r="C91" s="116" t="s">
        <v>122</v>
      </c>
      <c r="D91" s="116" t="s">
        <v>92</v>
      </c>
      <c r="E91" s="116">
        <v>7.6499999999999999E-2</v>
      </c>
      <c r="F91" s="117">
        <v>17.28</v>
      </c>
      <c r="G91" s="117">
        <v>1.32</v>
      </c>
      <c r="H91" s="112"/>
    </row>
    <row r="92" spans="1:8" ht="22.5">
      <c r="A92" s="112"/>
      <c r="B92" s="116">
        <v>102274</v>
      </c>
      <c r="C92" s="116" t="s">
        <v>783</v>
      </c>
      <c r="D92" s="116" t="s">
        <v>102</v>
      </c>
      <c r="E92" s="116">
        <v>6.3700000000000007E-2</v>
      </c>
      <c r="F92" s="117">
        <v>15.09</v>
      </c>
      <c r="G92" s="117">
        <v>0.96</v>
      </c>
      <c r="H92" s="112"/>
    </row>
    <row r="93" spans="1:8" ht="22.5">
      <c r="A93" s="112"/>
      <c r="B93" s="116">
        <v>102275</v>
      </c>
      <c r="C93" s="116" t="s">
        <v>784</v>
      </c>
      <c r="D93" s="116" t="s">
        <v>100</v>
      </c>
      <c r="E93" s="116">
        <v>8.3299999999999999E-2</v>
      </c>
      <c r="F93" s="117">
        <v>17.46</v>
      </c>
      <c r="G93" s="118">
        <v>1.45</v>
      </c>
      <c r="H93" s="112"/>
    </row>
    <row r="94" spans="1:8">
      <c r="A94" s="112"/>
      <c r="B94" s="112"/>
      <c r="C94" s="112"/>
      <c r="D94" s="112"/>
      <c r="E94" s="112"/>
      <c r="F94" s="112"/>
      <c r="G94" s="119">
        <v>4.2300000000000004</v>
      </c>
      <c r="H94" s="112"/>
    </row>
    <row r="95" spans="1:8">
      <c r="A95" s="122" t="s">
        <v>352</v>
      </c>
      <c r="B95" s="115" t="s">
        <v>148</v>
      </c>
      <c r="C95" s="114" t="s">
        <v>29</v>
      </c>
      <c r="D95" s="114" t="s">
        <v>19</v>
      </c>
      <c r="E95" s="112"/>
      <c r="F95" s="112"/>
      <c r="G95" s="112"/>
      <c r="H95" s="112"/>
    </row>
    <row r="96" spans="1:8">
      <c r="A96" s="112"/>
      <c r="B96" s="116">
        <v>88309</v>
      </c>
      <c r="C96" s="116" t="s">
        <v>126</v>
      </c>
      <c r="D96" s="116" t="s">
        <v>92</v>
      </c>
      <c r="E96" s="116">
        <v>0.1</v>
      </c>
      <c r="F96" s="117">
        <v>21.9</v>
      </c>
      <c r="G96" s="117">
        <v>2.19</v>
      </c>
      <c r="H96" s="112"/>
    </row>
    <row r="97" spans="1:8">
      <c r="A97" s="112"/>
      <c r="B97" s="116">
        <v>88316</v>
      </c>
      <c r="C97" s="116" t="s">
        <v>122</v>
      </c>
      <c r="D97" s="116" t="s">
        <v>92</v>
      </c>
      <c r="E97" s="116">
        <v>0.26</v>
      </c>
      <c r="F97" s="117">
        <v>17.28</v>
      </c>
      <c r="G97" s="118">
        <v>4.49</v>
      </c>
      <c r="H97" s="112"/>
    </row>
    <row r="98" spans="1:8">
      <c r="A98" s="112"/>
      <c r="B98" s="112"/>
      <c r="C98" s="112"/>
      <c r="D98" s="112"/>
      <c r="E98" s="112"/>
      <c r="F98" s="112"/>
      <c r="G98" s="119">
        <v>6.68</v>
      </c>
      <c r="H98" s="112"/>
    </row>
    <row r="99" spans="1:8" ht="22.5">
      <c r="A99" s="122" t="s">
        <v>371</v>
      </c>
      <c r="B99" s="115">
        <v>97644</v>
      </c>
      <c r="C99" s="114" t="s">
        <v>30</v>
      </c>
      <c r="D99" s="114" t="s">
        <v>19</v>
      </c>
      <c r="E99" s="112"/>
      <c r="F99" s="112"/>
      <c r="G99" s="112"/>
      <c r="H99" s="112"/>
    </row>
    <row r="100" spans="1:8">
      <c r="A100" s="112"/>
      <c r="B100" s="116">
        <v>88309</v>
      </c>
      <c r="C100" s="116" t="s">
        <v>126</v>
      </c>
      <c r="D100" s="116" t="s">
        <v>92</v>
      </c>
      <c r="E100" s="116">
        <v>0.1087</v>
      </c>
      <c r="F100" s="117">
        <v>21.9</v>
      </c>
      <c r="G100" s="117">
        <v>2.38</v>
      </c>
      <c r="H100" s="112"/>
    </row>
    <row r="101" spans="1:8">
      <c r="A101" s="112"/>
      <c r="B101" s="116">
        <v>88316</v>
      </c>
      <c r="C101" s="116" t="s">
        <v>122</v>
      </c>
      <c r="D101" s="116" t="s">
        <v>92</v>
      </c>
      <c r="E101" s="116">
        <v>0.3075</v>
      </c>
      <c r="F101" s="117">
        <v>17.28</v>
      </c>
      <c r="G101" s="118">
        <v>5.31</v>
      </c>
      <c r="H101" s="112"/>
    </row>
    <row r="102" spans="1:8">
      <c r="A102" s="112"/>
      <c r="B102" s="112"/>
      <c r="C102" s="112"/>
      <c r="D102" s="112"/>
      <c r="E102" s="112"/>
      <c r="F102" s="112"/>
      <c r="G102" s="119">
        <v>7.69</v>
      </c>
      <c r="H102" s="112"/>
    </row>
    <row r="103" spans="1:8" ht="22.5">
      <c r="A103" s="122" t="s">
        <v>373</v>
      </c>
      <c r="B103" s="115">
        <v>97660</v>
      </c>
      <c r="C103" s="114" t="s">
        <v>31</v>
      </c>
      <c r="D103" s="114" t="s">
        <v>13</v>
      </c>
      <c r="E103" s="112"/>
      <c r="F103" s="112"/>
      <c r="G103" s="112"/>
      <c r="H103" s="112"/>
    </row>
    <row r="104" spans="1:8">
      <c r="A104" s="112"/>
      <c r="B104" s="116">
        <v>88264</v>
      </c>
      <c r="C104" s="116" t="s">
        <v>149</v>
      </c>
      <c r="D104" s="116" t="s">
        <v>92</v>
      </c>
      <c r="E104" s="116">
        <v>7.6E-3</v>
      </c>
      <c r="F104" s="117">
        <v>22.02</v>
      </c>
      <c r="G104" s="117">
        <v>0.17</v>
      </c>
      <c r="H104" s="112"/>
    </row>
    <row r="105" spans="1:8">
      <c r="A105" s="112"/>
      <c r="B105" s="116">
        <v>88316</v>
      </c>
      <c r="C105" s="116" t="s">
        <v>122</v>
      </c>
      <c r="D105" s="116" t="s">
        <v>92</v>
      </c>
      <c r="E105" s="116">
        <v>2.1499999999999998E-2</v>
      </c>
      <c r="F105" s="117">
        <v>17.28</v>
      </c>
      <c r="G105" s="118">
        <v>0.37</v>
      </c>
      <c r="H105" s="112"/>
    </row>
    <row r="106" spans="1:8">
      <c r="A106" s="112"/>
      <c r="B106" s="112"/>
      <c r="C106" s="112"/>
      <c r="D106" s="112"/>
      <c r="E106" s="112"/>
      <c r="F106" s="112"/>
      <c r="G106" s="119">
        <v>0.54</v>
      </c>
      <c r="H106" s="112"/>
    </row>
    <row r="107" spans="1:8" ht="22.5">
      <c r="A107" s="122" t="s">
        <v>286</v>
      </c>
      <c r="B107" s="115">
        <v>97661</v>
      </c>
      <c r="C107" s="114" t="s">
        <v>32</v>
      </c>
      <c r="D107" s="114" t="s">
        <v>24</v>
      </c>
      <c r="E107" s="112"/>
      <c r="F107" s="112"/>
      <c r="G107" s="112"/>
      <c r="H107" s="112"/>
    </row>
    <row r="108" spans="1:8">
      <c r="A108" s="112"/>
      <c r="B108" s="116">
        <v>88264</v>
      </c>
      <c r="C108" s="116" t="s">
        <v>149</v>
      </c>
      <c r="D108" s="116" t="s">
        <v>92</v>
      </c>
      <c r="E108" s="116">
        <v>8.0999999999999996E-3</v>
      </c>
      <c r="F108" s="117">
        <v>22.02</v>
      </c>
      <c r="G108" s="117">
        <v>0.18</v>
      </c>
      <c r="H108" s="112"/>
    </row>
    <row r="109" spans="1:8">
      <c r="A109" s="112"/>
      <c r="B109" s="116">
        <v>88316</v>
      </c>
      <c r="C109" s="116" t="s">
        <v>122</v>
      </c>
      <c r="D109" s="116" t="s">
        <v>92</v>
      </c>
      <c r="E109" s="116">
        <v>2.3E-2</v>
      </c>
      <c r="F109" s="117">
        <v>17.28</v>
      </c>
      <c r="G109" s="118">
        <v>0.4</v>
      </c>
      <c r="H109" s="112"/>
    </row>
    <row r="110" spans="1:8">
      <c r="A110" s="112"/>
      <c r="B110" s="112"/>
      <c r="C110" s="112"/>
      <c r="D110" s="112"/>
      <c r="E110" s="112"/>
      <c r="F110" s="112"/>
      <c r="G110" s="119">
        <v>0.57999999999999996</v>
      </c>
      <c r="H110" s="112"/>
    </row>
    <row r="111" spans="1:8" ht="22.5">
      <c r="A111" s="122" t="s">
        <v>377</v>
      </c>
      <c r="B111" s="115">
        <v>97662</v>
      </c>
      <c r="C111" s="114" t="s">
        <v>33</v>
      </c>
      <c r="D111" s="114" t="s">
        <v>24</v>
      </c>
      <c r="E111" s="112"/>
      <c r="F111" s="112"/>
      <c r="G111" s="112"/>
      <c r="H111" s="112"/>
    </row>
    <row r="112" spans="1:8">
      <c r="A112" s="112"/>
      <c r="B112" s="116">
        <v>88267</v>
      </c>
      <c r="C112" s="116" t="s">
        <v>150</v>
      </c>
      <c r="D112" s="116" t="s">
        <v>92</v>
      </c>
      <c r="E112" s="116">
        <v>5.8999999999999999E-3</v>
      </c>
      <c r="F112" s="117">
        <v>20.96</v>
      </c>
      <c r="G112" s="117">
        <v>0.12</v>
      </c>
      <c r="H112" s="112"/>
    </row>
    <row r="113" spans="1:8">
      <c r="A113" s="112"/>
      <c r="B113" s="116">
        <v>88316</v>
      </c>
      <c r="C113" s="116" t="s">
        <v>122</v>
      </c>
      <c r="D113" s="116" t="s">
        <v>92</v>
      </c>
      <c r="E113" s="116">
        <v>1.66E-2</v>
      </c>
      <c r="F113" s="117">
        <v>17.28</v>
      </c>
      <c r="G113" s="118">
        <v>0.28999999999999998</v>
      </c>
      <c r="H113" s="112"/>
    </row>
    <row r="114" spans="1:8">
      <c r="A114" s="112"/>
      <c r="B114" s="112"/>
      <c r="C114" s="112"/>
      <c r="D114" s="112"/>
      <c r="E114" s="112"/>
      <c r="F114" s="112"/>
      <c r="G114" s="119">
        <v>0.41</v>
      </c>
      <c r="H114" s="112"/>
    </row>
    <row r="115" spans="1:8" ht="22.5">
      <c r="A115" s="122" t="s">
        <v>379</v>
      </c>
      <c r="B115" s="115">
        <v>97664</v>
      </c>
      <c r="C115" s="114" t="s">
        <v>34</v>
      </c>
      <c r="D115" s="114" t="s">
        <v>13</v>
      </c>
      <c r="E115" s="112"/>
      <c r="F115" s="112"/>
      <c r="G115" s="112"/>
      <c r="H115" s="112"/>
    </row>
    <row r="116" spans="1:8">
      <c r="A116" s="112"/>
      <c r="B116" s="116">
        <v>88267</v>
      </c>
      <c r="C116" s="116" t="s">
        <v>150</v>
      </c>
      <c r="D116" s="116" t="s">
        <v>92</v>
      </c>
      <c r="E116" s="116">
        <v>1.8100000000000002E-2</v>
      </c>
      <c r="F116" s="117">
        <v>20.96</v>
      </c>
      <c r="G116" s="117">
        <v>0.38</v>
      </c>
      <c r="H116" s="112"/>
    </row>
    <row r="117" spans="1:8">
      <c r="A117" s="112"/>
      <c r="B117" s="116">
        <v>88316</v>
      </c>
      <c r="C117" s="116" t="s">
        <v>122</v>
      </c>
      <c r="D117" s="116" t="s">
        <v>92</v>
      </c>
      <c r="E117" s="116">
        <v>5.1200000000000002E-2</v>
      </c>
      <c r="F117" s="117">
        <v>17.28</v>
      </c>
      <c r="G117" s="118">
        <v>0.88</v>
      </c>
      <c r="H117" s="112"/>
    </row>
    <row r="118" spans="1:8">
      <c r="A118" s="112"/>
      <c r="B118" s="112"/>
      <c r="C118" s="112"/>
      <c r="D118" s="112"/>
      <c r="E118" s="112"/>
      <c r="F118" s="112"/>
      <c r="G118" s="119">
        <v>1.26</v>
      </c>
      <c r="H118" s="112"/>
    </row>
    <row r="119" spans="1:8" ht="22.5">
      <c r="A119" s="122" t="s">
        <v>381</v>
      </c>
      <c r="B119" s="115">
        <v>97666</v>
      </c>
      <c r="C119" s="114" t="s">
        <v>35</v>
      </c>
      <c r="D119" s="114" t="s">
        <v>13</v>
      </c>
      <c r="E119" s="112"/>
      <c r="F119" s="112"/>
      <c r="G119" s="112"/>
      <c r="H119" s="112"/>
    </row>
    <row r="120" spans="1:8">
      <c r="A120" s="112"/>
      <c r="B120" s="116">
        <v>88267</v>
      </c>
      <c r="C120" s="116" t="s">
        <v>150</v>
      </c>
      <c r="D120" s="116" t="s">
        <v>92</v>
      </c>
      <c r="E120" s="116">
        <v>0.1056</v>
      </c>
      <c r="F120" s="117">
        <v>20.96</v>
      </c>
      <c r="G120" s="117">
        <v>2.21</v>
      </c>
      <c r="H120" s="112"/>
    </row>
    <row r="121" spans="1:8">
      <c r="A121" s="112"/>
      <c r="B121" s="116">
        <v>88316</v>
      </c>
      <c r="C121" s="116" t="s">
        <v>122</v>
      </c>
      <c r="D121" s="116" t="s">
        <v>92</v>
      </c>
      <c r="E121" s="116">
        <v>0.29859999999999998</v>
      </c>
      <c r="F121" s="117">
        <v>17.28</v>
      </c>
      <c r="G121" s="118">
        <v>5.16</v>
      </c>
      <c r="H121" s="112"/>
    </row>
    <row r="122" spans="1:8">
      <c r="A122" s="112"/>
      <c r="B122" s="112"/>
      <c r="C122" s="112"/>
      <c r="D122" s="112"/>
      <c r="E122" s="112"/>
      <c r="F122" s="112"/>
      <c r="G122" s="119">
        <v>7.37</v>
      </c>
      <c r="H122" s="112"/>
    </row>
    <row r="123" spans="1:8" ht="22.5">
      <c r="A123" s="122" t="s">
        <v>383</v>
      </c>
      <c r="B123" s="115" t="s">
        <v>151</v>
      </c>
      <c r="C123" s="114" t="s">
        <v>36</v>
      </c>
      <c r="D123" s="114" t="s">
        <v>19</v>
      </c>
      <c r="E123" s="112"/>
      <c r="F123" s="112"/>
      <c r="G123" s="112"/>
      <c r="H123" s="112"/>
    </row>
    <row r="124" spans="1:8">
      <c r="A124" s="112"/>
      <c r="B124" s="116">
        <v>88316</v>
      </c>
      <c r="C124" s="116" t="s">
        <v>122</v>
      </c>
      <c r="D124" s="116" t="s">
        <v>92</v>
      </c>
      <c r="E124" s="116">
        <v>0.1153</v>
      </c>
      <c r="F124" s="117">
        <v>17.28</v>
      </c>
      <c r="G124" s="117">
        <v>1.99</v>
      </c>
      <c r="H124" s="112"/>
    </row>
    <row r="125" spans="1:8">
      <c r="A125" s="112"/>
      <c r="B125" s="116">
        <v>88323</v>
      </c>
      <c r="C125" s="116" t="s">
        <v>152</v>
      </c>
      <c r="D125" s="116" t="s">
        <v>92</v>
      </c>
      <c r="E125" s="116">
        <v>4.0800000000000003E-2</v>
      </c>
      <c r="F125" s="117">
        <v>21.25</v>
      </c>
      <c r="G125" s="118">
        <v>0.87</v>
      </c>
      <c r="H125" s="112"/>
    </row>
    <row r="126" spans="1:8">
      <c r="A126" s="112"/>
      <c r="B126" s="112"/>
      <c r="C126" s="112"/>
      <c r="D126" s="112"/>
      <c r="E126" s="112"/>
      <c r="F126" s="112"/>
      <c r="G126" s="119">
        <v>2.86</v>
      </c>
      <c r="H126" s="112"/>
    </row>
    <row r="127" spans="1:8" ht="22.5">
      <c r="A127" s="122" t="s">
        <v>391</v>
      </c>
      <c r="B127" s="115" t="s">
        <v>153</v>
      </c>
      <c r="C127" s="114" t="s">
        <v>37</v>
      </c>
      <c r="D127" s="114" t="s">
        <v>19</v>
      </c>
      <c r="E127" s="112"/>
      <c r="F127" s="112"/>
      <c r="G127" s="112"/>
      <c r="H127" s="112"/>
    </row>
    <row r="128" spans="1:8">
      <c r="A128" s="112"/>
      <c r="B128" s="116">
        <v>88316</v>
      </c>
      <c r="C128" s="116" t="s">
        <v>122</v>
      </c>
      <c r="D128" s="116" t="s">
        <v>92</v>
      </c>
      <c r="E128" s="116">
        <v>6.2E-2</v>
      </c>
      <c r="F128" s="117">
        <v>17.28</v>
      </c>
      <c r="G128" s="117">
        <v>1.07</v>
      </c>
      <c r="H128" s="112"/>
    </row>
    <row r="129" spans="1:8">
      <c r="A129" s="112"/>
      <c r="B129" s="116">
        <v>88323</v>
      </c>
      <c r="C129" s="116" t="s">
        <v>152</v>
      </c>
      <c r="D129" s="116" t="s">
        <v>92</v>
      </c>
      <c r="E129" s="116">
        <v>5.6000000000000001E-2</v>
      </c>
      <c r="F129" s="117">
        <v>21.25</v>
      </c>
      <c r="G129" s="118">
        <v>1.19</v>
      </c>
      <c r="H129" s="112"/>
    </row>
    <row r="130" spans="1:8">
      <c r="A130" s="112"/>
      <c r="B130" s="112"/>
      <c r="C130" s="112"/>
      <c r="D130" s="112"/>
      <c r="E130" s="112"/>
      <c r="F130" s="112"/>
      <c r="G130" s="119">
        <v>2.2599999999999998</v>
      </c>
      <c r="H130" s="112"/>
    </row>
    <row r="131" spans="1:8" ht="22.5">
      <c r="A131" s="122" t="s">
        <v>392</v>
      </c>
      <c r="B131" s="115" t="s">
        <v>795</v>
      </c>
      <c r="C131" s="114" t="s">
        <v>38</v>
      </c>
      <c r="D131" s="114" t="s">
        <v>19</v>
      </c>
      <c r="E131" s="112"/>
      <c r="F131" s="112"/>
      <c r="G131" s="112"/>
      <c r="H131" s="112"/>
    </row>
    <row r="132" spans="1:8">
      <c r="A132" s="112"/>
      <c r="B132" s="116">
        <v>3767</v>
      </c>
      <c r="C132" s="116" t="s">
        <v>154</v>
      </c>
      <c r="D132" s="116" t="s">
        <v>138</v>
      </c>
      <c r="E132" s="116">
        <v>0.5</v>
      </c>
      <c r="F132" s="117">
        <v>1.01</v>
      </c>
      <c r="G132" s="117">
        <v>0.51</v>
      </c>
      <c r="H132" s="112"/>
    </row>
    <row r="133" spans="1:8">
      <c r="A133" s="112"/>
      <c r="B133" s="116">
        <v>88310</v>
      </c>
      <c r="C133" s="116" t="s">
        <v>155</v>
      </c>
      <c r="D133" s="116" t="s">
        <v>92</v>
      </c>
      <c r="E133" s="116">
        <v>0.2606</v>
      </c>
      <c r="F133" s="117">
        <v>23.65</v>
      </c>
      <c r="G133" s="118">
        <v>6.16</v>
      </c>
      <c r="H133" s="112"/>
    </row>
    <row r="134" spans="1:8">
      <c r="A134" s="112"/>
      <c r="B134" s="112"/>
      <c r="C134" s="112"/>
      <c r="D134" s="112"/>
      <c r="E134" s="112"/>
      <c r="F134" s="112"/>
      <c r="G134" s="119">
        <v>6.67</v>
      </c>
      <c r="H134" s="112"/>
    </row>
    <row r="135" spans="1:8">
      <c r="A135" s="122" t="s">
        <v>396</v>
      </c>
      <c r="B135" s="115">
        <v>99814</v>
      </c>
      <c r="C135" s="114" t="s">
        <v>39</v>
      </c>
      <c r="D135" s="114" t="s">
        <v>19</v>
      </c>
      <c r="E135" s="112"/>
      <c r="F135" s="112"/>
      <c r="G135" s="112"/>
      <c r="H135" s="112"/>
    </row>
    <row r="136" spans="1:8">
      <c r="A136" s="112"/>
      <c r="B136" s="116">
        <v>88316</v>
      </c>
      <c r="C136" s="116" t="s">
        <v>122</v>
      </c>
      <c r="D136" s="116" t="s">
        <v>92</v>
      </c>
      <c r="E136" s="116">
        <v>8.8999999999999996E-2</v>
      </c>
      <c r="F136" s="117">
        <v>17.28</v>
      </c>
      <c r="G136" s="117">
        <v>1.54</v>
      </c>
      <c r="H136" s="112"/>
    </row>
    <row r="137" spans="1:8" ht="33.75">
      <c r="A137" s="112"/>
      <c r="B137" s="116">
        <v>99833</v>
      </c>
      <c r="C137" s="116" t="s">
        <v>156</v>
      </c>
      <c r="D137" s="116" t="s">
        <v>100</v>
      </c>
      <c r="E137" s="116">
        <v>1.4999999999999999E-2</v>
      </c>
      <c r="F137" s="117">
        <v>1.63</v>
      </c>
      <c r="G137" s="118">
        <v>0.02</v>
      </c>
      <c r="H137" s="112"/>
    </row>
    <row r="138" spans="1:8">
      <c r="A138" s="112"/>
      <c r="B138" s="112"/>
      <c r="C138" s="112"/>
      <c r="D138" s="112"/>
      <c r="E138" s="112"/>
      <c r="F138" s="112"/>
      <c r="G138" s="119">
        <v>1.56</v>
      </c>
      <c r="H138" s="112"/>
    </row>
    <row r="139" spans="1:8" ht="22.5">
      <c r="A139" s="122" t="s">
        <v>398</v>
      </c>
      <c r="B139" s="115" t="s">
        <v>157</v>
      </c>
      <c r="C139" s="114" t="s">
        <v>40</v>
      </c>
      <c r="D139" s="114" t="s">
        <v>41</v>
      </c>
      <c r="E139" s="112"/>
      <c r="F139" s="112"/>
      <c r="G139" s="112"/>
      <c r="H139" s="112"/>
    </row>
    <row r="140" spans="1:8" ht="22.5">
      <c r="A140" s="112"/>
      <c r="B140" s="116">
        <v>93281</v>
      </c>
      <c r="C140" s="116" t="s">
        <v>158</v>
      </c>
      <c r="D140" s="116" t="s">
        <v>100</v>
      </c>
      <c r="E140" s="116">
        <v>132</v>
      </c>
      <c r="F140" s="117">
        <v>18.71</v>
      </c>
      <c r="G140" s="117">
        <v>2469.7199999999998</v>
      </c>
      <c r="H140" s="112"/>
    </row>
    <row r="141" spans="1:8" ht="22.5">
      <c r="A141" s="112"/>
      <c r="B141" s="116">
        <v>93282</v>
      </c>
      <c r="C141" s="116" t="s">
        <v>159</v>
      </c>
      <c r="D141" s="116" t="s">
        <v>102</v>
      </c>
      <c r="E141" s="116">
        <v>44</v>
      </c>
      <c r="F141" s="117">
        <v>17.87</v>
      </c>
      <c r="G141" s="118">
        <v>786.28</v>
      </c>
      <c r="H141" s="112"/>
    </row>
    <row r="142" spans="1:8">
      <c r="A142" s="112"/>
      <c r="B142" s="112"/>
      <c r="C142" s="112"/>
      <c r="D142" s="112"/>
      <c r="E142" s="112"/>
      <c r="F142" s="112"/>
      <c r="G142" s="119">
        <v>3256</v>
      </c>
      <c r="H142" s="112"/>
    </row>
    <row r="143" spans="1:8" ht="22.5">
      <c r="A143" s="122" t="s">
        <v>400</v>
      </c>
      <c r="B143" s="115">
        <v>100205</v>
      </c>
      <c r="C143" s="114" t="s">
        <v>42</v>
      </c>
      <c r="D143" s="114" t="s">
        <v>43</v>
      </c>
      <c r="E143" s="112"/>
      <c r="F143" s="112"/>
      <c r="G143" s="112"/>
      <c r="H143" s="112"/>
    </row>
    <row r="144" spans="1:8">
      <c r="A144" s="112"/>
      <c r="B144" s="116">
        <v>88316</v>
      </c>
      <c r="C144" s="116" t="s">
        <v>122</v>
      </c>
      <c r="D144" s="116" t="s">
        <v>92</v>
      </c>
      <c r="E144" s="116">
        <v>68.307000000000002</v>
      </c>
      <c r="F144" s="117">
        <v>17.28</v>
      </c>
      <c r="G144" s="118">
        <v>1180.3399999999999</v>
      </c>
      <c r="H144" s="112"/>
    </row>
    <row r="145" spans="1:8">
      <c r="A145" s="112"/>
      <c r="B145" s="112"/>
      <c r="C145" s="112"/>
      <c r="D145" s="112"/>
      <c r="E145" s="112"/>
      <c r="F145" s="112"/>
      <c r="G145" s="119">
        <v>1180.3399999999999</v>
      </c>
      <c r="H145" s="112"/>
    </row>
    <row r="146" spans="1:8" ht="33.75">
      <c r="A146" s="122" t="s">
        <v>411</v>
      </c>
      <c r="B146" s="115">
        <v>87894</v>
      </c>
      <c r="C146" s="114" t="s">
        <v>44</v>
      </c>
      <c r="D146" s="114" t="s">
        <v>19</v>
      </c>
      <c r="E146" s="112"/>
      <c r="F146" s="112"/>
      <c r="G146" s="112"/>
      <c r="H146" s="110"/>
    </row>
    <row r="147" spans="1:8" ht="22.5">
      <c r="A147" s="112"/>
      <c r="B147" s="116">
        <v>87313</v>
      </c>
      <c r="C147" s="116" t="s">
        <v>160</v>
      </c>
      <c r="D147" s="116" t="s">
        <v>135</v>
      </c>
      <c r="E147" s="116">
        <v>4.0000000000000001E-3</v>
      </c>
      <c r="F147" s="117">
        <v>479</v>
      </c>
      <c r="G147" s="117">
        <v>1.92</v>
      </c>
      <c r="H147" s="112"/>
    </row>
    <row r="148" spans="1:8">
      <c r="A148" s="112"/>
      <c r="B148" s="116">
        <v>88309</v>
      </c>
      <c r="C148" s="116" t="s">
        <v>126</v>
      </c>
      <c r="D148" s="116" t="s">
        <v>92</v>
      </c>
      <c r="E148" s="116">
        <v>0.13900000000000001</v>
      </c>
      <c r="F148" s="117">
        <v>21.9</v>
      </c>
      <c r="G148" s="117">
        <v>3.04</v>
      </c>
      <c r="H148" s="112"/>
    </row>
    <row r="149" spans="1:8">
      <c r="A149" s="112"/>
      <c r="B149" s="116">
        <v>88316</v>
      </c>
      <c r="C149" s="116" t="s">
        <v>122</v>
      </c>
      <c r="D149" s="116" t="s">
        <v>92</v>
      </c>
      <c r="E149" s="116">
        <v>4.7E-2</v>
      </c>
      <c r="F149" s="117">
        <v>17.28</v>
      </c>
      <c r="G149" s="118">
        <v>0.81</v>
      </c>
      <c r="H149" s="112"/>
    </row>
    <row r="150" spans="1:8">
      <c r="A150" s="112"/>
      <c r="B150" s="112"/>
      <c r="C150" s="112"/>
      <c r="D150" s="112"/>
      <c r="E150" s="112"/>
      <c r="F150" s="112"/>
      <c r="G150" s="119">
        <v>5.77</v>
      </c>
      <c r="H150" s="112"/>
    </row>
    <row r="151" spans="1:8" ht="33.75">
      <c r="A151" s="122" t="s">
        <v>434</v>
      </c>
      <c r="B151" s="115">
        <v>87792</v>
      </c>
      <c r="C151" s="114" t="s">
        <v>45</v>
      </c>
      <c r="D151" s="114" t="s">
        <v>19</v>
      </c>
      <c r="E151" s="112"/>
      <c r="F151" s="112"/>
      <c r="G151" s="112"/>
      <c r="H151" s="112"/>
    </row>
    <row r="152" spans="1:8" ht="22.5">
      <c r="A152" s="112"/>
      <c r="B152" s="116">
        <v>37411</v>
      </c>
      <c r="C152" s="116" t="s">
        <v>161</v>
      </c>
      <c r="D152" s="116" t="s">
        <v>117</v>
      </c>
      <c r="E152" s="116">
        <v>0.15809999999999999</v>
      </c>
      <c r="F152" s="117">
        <v>14.89</v>
      </c>
      <c r="G152" s="117">
        <v>2.35</v>
      </c>
      <c r="H152" s="112"/>
    </row>
    <row r="153" spans="1:8" ht="33.75">
      <c r="A153" s="112"/>
      <c r="B153" s="116">
        <v>87292</v>
      </c>
      <c r="C153" s="116" t="s">
        <v>162</v>
      </c>
      <c r="D153" s="116" t="s">
        <v>135</v>
      </c>
      <c r="E153" s="116">
        <v>2.93E-2</v>
      </c>
      <c r="F153" s="117">
        <v>532.02</v>
      </c>
      <c r="G153" s="117">
        <v>15.59</v>
      </c>
      <c r="H153" s="112"/>
    </row>
    <row r="154" spans="1:8">
      <c r="A154" s="112"/>
      <c r="B154" s="116">
        <v>88309</v>
      </c>
      <c r="C154" s="116" t="s">
        <v>126</v>
      </c>
      <c r="D154" s="116" t="s">
        <v>92</v>
      </c>
      <c r="E154" s="116">
        <v>0.40899999999999997</v>
      </c>
      <c r="F154" s="117">
        <v>21.9</v>
      </c>
      <c r="G154" s="117">
        <v>8.9600000000000009</v>
      </c>
      <c r="H154" s="112"/>
    </row>
    <row r="155" spans="1:8">
      <c r="A155" s="112"/>
      <c r="B155" s="116">
        <v>88316</v>
      </c>
      <c r="C155" s="116" t="s">
        <v>122</v>
      </c>
      <c r="D155" s="116" t="s">
        <v>92</v>
      </c>
      <c r="E155" s="116">
        <v>0.40899999999999997</v>
      </c>
      <c r="F155" s="117">
        <v>17.28</v>
      </c>
      <c r="G155" s="118">
        <v>7.07</v>
      </c>
      <c r="H155" s="112"/>
    </row>
    <row r="156" spans="1:8">
      <c r="A156" s="112"/>
      <c r="B156" s="112"/>
      <c r="C156" s="112"/>
      <c r="D156" s="112"/>
      <c r="E156" s="112"/>
      <c r="F156" s="112"/>
      <c r="G156" s="119">
        <v>33.97</v>
      </c>
      <c r="H156" s="112"/>
    </row>
    <row r="157" spans="1:8" ht="22.5">
      <c r="A157" s="122" t="s">
        <v>438</v>
      </c>
      <c r="B157" s="115">
        <v>97734</v>
      </c>
      <c r="C157" s="114" t="s">
        <v>46</v>
      </c>
      <c r="D157" s="114" t="s">
        <v>28</v>
      </c>
      <c r="E157" s="112"/>
      <c r="F157" s="112"/>
      <c r="G157" s="112"/>
      <c r="H157" s="112"/>
    </row>
    <row r="158" spans="1:8" ht="22.5">
      <c r="A158" s="112"/>
      <c r="B158" s="116">
        <v>1358</v>
      </c>
      <c r="C158" s="116" t="s">
        <v>163</v>
      </c>
      <c r="D158" s="116" t="s">
        <v>117</v>
      </c>
      <c r="E158" s="116">
        <v>1.9403999999999999</v>
      </c>
      <c r="F158" s="117">
        <v>27.53</v>
      </c>
      <c r="G158" s="117">
        <v>53.42</v>
      </c>
      <c r="H158" s="112"/>
    </row>
    <row r="159" spans="1:8" ht="22.5">
      <c r="A159" s="112"/>
      <c r="B159" s="116">
        <v>2692</v>
      </c>
      <c r="C159" s="116" t="s">
        <v>164</v>
      </c>
      <c r="D159" s="116" t="s">
        <v>165</v>
      </c>
      <c r="E159" s="116">
        <v>8.3299999999999999E-2</v>
      </c>
      <c r="F159" s="117">
        <v>9.15</v>
      </c>
      <c r="G159" s="117">
        <v>0.76</v>
      </c>
      <c r="H159" s="112"/>
    </row>
    <row r="160" spans="1:8">
      <c r="A160" s="112"/>
      <c r="B160" s="116">
        <v>4517</v>
      </c>
      <c r="C160" s="116" t="s">
        <v>166</v>
      </c>
      <c r="D160" s="116" t="s">
        <v>115</v>
      </c>
      <c r="E160" s="116">
        <v>5.6283000000000003</v>
      </c>
      <c r="F160" s="117">
        <v>4.95</v>
      </c>
      <c r="G160" s="117">
        <v>27.86</v>
      </c>
      <c r="H160" s="112"/>
    </row>
    <row r="161" spans="1:8">
      <c r="A161" s="112"/>
      <c r="B161" s="116">
        <v>20247</v>
      </c>
      <c r="C161" s="116" t="s">
        <v>167</v>
      </c>
      <c r="D161" s="116" t="s">
        <v>119</v>
      </c>
      <c r="E161" s="116">
        <v>0.4365</v>
      </c>
      <c r="F161" s="117">
        <v>22.53</v>
      </c>
      <c r="G161" s="117">
        <v>9.83</v>
      </c>
      <c r="H161" s="112"/>
    </row>
    <row r="162" spans="1:8">
      <c r="A162" s="112"/>
      <c r="B162" s="116">
        <v>88239</v>
      </c>
      <c r="C162" s="116" t="s">
        <v>131</v>
      </c>
      <c r="D162" s="116" t="s">
        <v>92</v>
      </c>
      <c r="E162" s="116">
        <v>1.1919999999999999</v>
      </c>
      <c r="F162" s="117">
        <v>17.809999999999999</v>
      </c>
      <c r="G162" s="117">
        <v>21.23</v>
      </c>
      <c r="H162" s="112"/>
    </row>
    <row r="163" spans="1:8">
      <c r="A163" s="112"/>
      <c r="B163" s="116">
        <v>88261</v>
      </c>
      <c r="C163" s="116" t="s">
        <v>168</v>
      </c>
      <c r="D163" s="116" t="s">
        <v>92</v>
      </c>
      <c r="E163" s="116">
        <v>5.96</v>
      </c>
      <c r="F163" s="117">
        <v>20.72</v>
      </c>
      <c r="G163" s="117">
        <v>123.49</v>
      </c>
      <c r="H163" s="112"/>
    </row>
    <row r="164" spans="1:8">
      <c r="A164" s="112"/>
      <c r="B164" s="116">
        <v>88309</v>
      </c>
      <c r="C164" s="116" t="s">
        <v>126</v>
      </c>
      <c r="D164" s="116" t="s">
        <v>92</v>
      </c>
      <c r="E164" s="116">
        <v>31.349900000000002</v>
      </c>
      <c r="F164" s="117">
        <v>21.9</v>
      </c>
      <c r="G164" s="117">
        <v>686.56</v>
      </c>
      <c r="H164" s="112"/>
    </row>
    <row r="165" spans="1:8">
      <c r="A165" s="112"/>
      <c r="B165" s="116">
        <v>88316</v>
      </c>
      <c r="C165" s="116" t="s">
        <v>122</v>
      </c>
      <c r="D165" s="116" t="s">
        <v>92</v>
      </c>
      <c r="E165" s="116">
        <v>31.349900000000002</v>
      </c>
      <c r="F165" s="117">
        <v>17.28</v>
      </c>
      <c r="G165" s="117">
        <v>541.73</v>
      </c>
      <c r="H165" s="112"/>
    </row>
    <row r="166" spans="1:8" ht="22.5">
      <c r="A166" s="112"/>
      <c r="B166" s="116">
        <v>90586</v>
      </c>
      <c r="C166" s="116" t="s">
        <v>169</v>
      </c>
      <c r="D166" s="116" t="s">
        <v>100</v>
      </c>
      <c r="E166" s="116">
        <v>6.6349999999999998</v>
      </c>
      <c r="F166" s="117">
        <v>0.38</v>
      </c>
      <c r="G166" s="117">
        <v>2.52</v>
      </c>
      <c r="H166" s="112"/>
    </row>
    <row r="167" spans="1:8" ht="22.5">
      <c r="A167" s="112"/>
      <c r="B167" s="116">
        <v>91692</v>
      </c>
      <c r="C167" s="116" t="s">
        <v>132</v>
      </c>
      <c r="D167" s="116" t="s">
        <v>100</v>
      </c>
      <c r="E167" s="116">
        <v>0.48770000000000002</v>
      </c>
      <c r="F167" s="117">
        <v>21.28</v>
      </c>
      <c r="G167" s="117">
        <v>10.38</v>
      </c>
      <c r="H167" s="112"/>
    </row>
    <row r="168" spans="1:8" ht="22.5">
      <c r="A168" s="112"/>
      <c r="B168" s="116">
        <v>91693</v>
      </c>
      <c r="C168" s="116" t="s">
        <v>133</v>
      </c>
      <c r="D168" s="116" t="s">
        <v>102</v>
      </c>
      <c r="E168" s="116">
        <v>0.70430000000000004</v>
      </c>
      <c r="F168" s="117">
        <v>20.27</v>
      </c>
      <c r="G168" s="117">
        <v>14.28</v>
      </c>
      <c r="H168" s="112"/>
    </row>
    <row r="169" spans="1:8" ht="22.5">
      <c r="A169" s="112"/>
      <c r="B169" s="116">
        <v>92767</v>
      </c>
      <c r="C169" s="116" t="s">
        <v>170</v>
      </c>
      <c r="D169" s="116" t="s">
        <v>119</v>
      </c>
      <c r="E169" s="116">
        <v>27.898800000000001</v>
      </c>
      <c r="F169" s="117">
        <v>13.74</v>
      </c>
      <c r="G169" s="117">
        <v>383.33</v>
      </c>
      <c r="H169" s="112"/>
    </row>
    <row r="170" spans="1:8" ht="22.5">
      <c r="A170" s="112"/>
      <c r="B170" s="116">
        <v>94971</v>
      </c>
      <c r="C170" s="116" t="s">
        <v>171</v>
      </c>
      <c r="D170" s="116" t="s">
        <v>135</v>
      </c>
      <c r="E170" s="116">
        <v>1.2</v>
      </c>
      <c r="F170" s="117">
        <v>452.59</v>
      </c>
      <c r="G170" s="118">
        <v>543.11</v>
      </c>
      <c r="H170" s="112"/>
    </row>
    <row r="171" spans="1:8">
      <c r="A171" s="112"/>
      <c r="B171" s="112"/>
      <c r="C171" s="112"/>
      <c r="D171" s="112"/>
      <c r="E171" s="112"/>
      <c r="F171" s="112"/>
      <c r="G171" s="119">
        <v>2418.5</v>
      </c>
      <c r="H171" s="112"/>
    </row>
    <row r="172" spans="1:8" ht="22.5">
      <c r="A172" s="122" t="s">
        <v>440</v>
      </c>
      <c r="B172" s="115" t="s">
        <v>172</v>
      </c>
      <c r="C172" s="114" t="s">
        <v>47</v>
      </c>
      <c r="D172" s="114" t="s">
        <v>28</v>
      </c>
      <c r="E172" s="112"/>
      <c r="F172" s="112"/>
      <c r="G172" s="112"/>
      <c r="H172" s="112"/>
    </row>
    <row r="173" spans="1:8">
      <c r="A173" s="112"/>
      <c r="B173" s="116">
        <v>88309</v>
      </c>
      <c r="C173" s="116" t="s">
        <v>126</v>
      </c>
      <c r="D173" s="116" t="s">
        <v>92</v>
      </c>
      <c r="E173" s="116">
        <v>5.5979999999999999</v>
      </c>
      <c r="F173" s="117">
        <v>21.9</v>
      </c>
      <c r="G173" s="117">
        <v>122.6</v>
      </c>
      <c r="H173" s="112"/>
    </row>
    <row r="174" spans="1:8">
      <c r="A174" s="112"/>
      <c r="B174" s="116">
        <v>88316</v>
      </c>
      <c r="C174" s="116" t="s">
        <v>122</v>
      </c>
      <c r="D174" s="116" t="s">
        <v>92</v>
      </c>
      <c r="E174" s="116">
        <v>5.0709999999999997</v>
      </c>
      <c r="F174" s="117">
        <v>17.28</v>
      </c>
      <c r="G174" s="117">
        <v>87.63</v>
      </c>
      <c r="H174" s="112"/>
    </row>
    <row r="175" spans="1:8" ht="22.5">
      <c r="A175" s="112"/>
      <c r="B175" s="116">
        <v>90586</v>
      </c>
      <c r="C175" s="116" t="s">
        <v>169</v>
      </c>
      <c r="D175" s="116" t="s">
        <v>100</v>
      </c>
      <c r="E175" s="116">
        <v>0.59799999999999998</v>
      </c>
      <c r="F175" s="117">
        <v>0.38</v>
      </c>
      <c r="G175" s="117">
        <v>0.23</v>
      </c>
      <c r="H175" s="112"/>
    </row>
    <row r="176" spans="1:8" ht="22.5">
      <c r="A176" s="112"/>
      <c r="B176" s="116">
        <v>94963</v>
      </c>
      <c r="C176" s="116" t="s">
        <v>173</v>
      </c>
      <c r="D176" s="116" t="s">
        <v>135</v>
      </c>
      <c r="E176" s="116">
        <v>1.19</v>
      </c>
      <c r="F176" s="117">
        <v>405.28</v>
      </c>
      <c r="G176" s="118">
        <v>482.28</v>
      </c>
      <c r="H176" s="112"/>
    </row>
    <row r="177" spans="1:8">
      <c r="A177" s="112"/>
      <c r="B177" s="112"/>
      <c r="C177" s="112"/>
      <c r="D177" s="112"/>
      <c r="E177" s="112"/>
      <c r="F177" s="112"/>
      <c r="G177" s="119">
        <v>692.74</v>
      </c>
      <c r="H177" s="112"/>
    </row>
    <row r="178" spans="1:8" ht="33.75">
      <c r="A178" s="122" t="s">
        <v>442</v>
      </c>
      <c r="B178" s="115">
        <v>103329</v>
      </c>
      <c r="C178" s="114" t="s">
        <v>48</v>
      </c>
      <c r="D178" s="114" t="s">
        <v>19</v>
      </c>
      <c r="E178" s="112"/>
      <c r="F178" s="112"/>
      <c r="G178" s="112"/>
      <c r="H178" s="112"/>
    </row>
    <row r="179" spans="1:8" ht="22.5">
      <c r="A179" s="112"/>
      <c r="B179" s="116">
        <v>7271</v>
      </c>
      <c r="C179" s="116" t="s">
        <v>174</v>
      </c>
      <c r="D179" s="116" t="s">
        <v>138</v>
      </c>
      <c r="E179" s="116">
        <v>28.31</v>
      </c>
      <c r="F179" s="117">
        <v>0.7</v>
      </c>
      <c r="G179" s="117">
        <v>19.82</v>
      </c>
      <c r="H179" s="112"/>
    </row>
    <row r="180" spans="1:8" ht="22.5">
      <c r="A180" s="112"/>
      <c r="B180" s="116">
        <v>34557</v>
      </c>
      <c r="C180" s="116" t="s">
        <v>175</v>
      </c>
      <c r="D180" s="116" t="s">
        <v>115</v>
      </c>
      <c r="E180" s="116">
        <v>0.42</v>
      </c>
      <c r="F180" s="117">
        <v>2.0299999999999998</v>
      </c>
      <c r="G180" s="117">
        <v>0.85</v>
      </c>
      <c r="H180" s="112"/>
    </row>
    <row r="181" spans="1:8">
      <c r="A181" s="112"/>
      <c r="B181" s="116">
        <v>37395</v>
      </c>
      <c r="C181" s="116" t="s">
        <v>176</v>
      </c>
      <c r="D181" s="116" t="s">
        <v>177</v>
      </c>
      <c r="E181" s="116">
        <v>5.0000000000000001E-3</v>
      </c>
      <c r="F181" s="117">
        <v>43.36</v>
      </c>
      <c r="G181" s="117">
        <v>0.22</v>
      </c>
      <c r="H181" s="112"/>
    </row>
    <row r="182" spans="1:8" ht="33.75">
      <c r="A182" s="112"/>
      <c r="B182" s="116">
        <v>87369</v>
      </c>
      <c r="C182" s="116" t="s">
        <v>178</v>
      </c>
      <c r="D182" s="116" t="s">
        <v>135</v>
      </c>
      <c r="E182" s="116">
        <v>1.6015999999999999E-2</v>
      </c>
      <c r="F182" s="117">
        <v>648.19000000000005</v>
      </c>
      <c r="G182" s="117">
        <v>10.38</v>
      </c>
      <c r="H182" s="112"/>
    </row>
    <row r="183" spans="1:8">
      <c r="A183" s="112"/>
      <c r="B183" s="116">
        <v>88309</v>
      </c>
      <c r="C183" s="116" t="s">
        <v>126</v>
      </c>
      <c r="D183" s="116" t="s">
        <v>92</v>
      </c>
      <c r="E183" s="116">
        <v>1.61</v>
      </c>
      <c r="F183" s="117">
        <v>21.9</v>
      </c>
      <c r="G183" s="117">
        <v>35.26</v>
      </c>
      <c r="H183" s="112"/>
    </row>
    <row r="184" spans="1:8">
      <c r="A184" s="112"/>
      <c r="B184" s="116">
        <v>88316</v>
      </c>
      <c r="C184" s="116" t="s">
        <v>122</v>
      </c>
      <c r="D184" s="116" t="s">
        <v>92</v>
      </c>
      <c r="E184" s="116">
        <v>0.80500000000000005</v>
      </c>
      <c r="F184" s="117">
        <v>17.28</v>
      </c>
      <c r="G184" s="118">
        <v>13.91</v>
      </c>
      <c r="H184" s="112"/>
    </row>
    <row r="185" spans="1:8">
      <c r="A185" s="112"/>
      <c r="B185" s="112"/>
      <c r="C185" s="112"/>
      <c r="D185" s="112"/>
      <c r="E185" s="112"/>
      <c r="F185" s="112"/>
      <c r="G185" s="119">
        <v>80.44</v>
      </c>
      <c r="H185" s="112"/>
    </row>
    <row r="186" spans="1:8" ht="33.75">
      <c r="A186" s="122" t="s">
        <v>445</v>
      </c>
      <c r="B186" s="115" t="s">
        <v>179</v>
      </c>
      <c r="C186" s="114" t="s">
        <v>49</v>
      </c>
      <c r="D186" s="114" t="s">
        <v>19</v>
      </c>
      <c r="E186" s="112"/>
      <c r="F186" s="112"/>
      <c r="G186" s="112"/>
      <c r="H186" s="112"/>
    </row>
    <row r="187" spans="1:8" ht="22.5">
      <c r="A187" s="112"/>
      <c r="B187" s="116">
        <v>7271</v>
      </c>
      <c r="C187" s="116" t="s">
        <v>174</v>
      </c>
      <c r="D187" s="116" t="s">
        <v>138</v>
      </c>
      <c r="E187" s="116">
        <v>56.62</v>
      </c>
      <c r="F187" s="117">
        <v>0.7</v>
      </c>
      <c r="G187" s="117">
        <v>39.630000000000003</v>
      </c>
      <c r="H187" s="112"/>
    </row>
    <row r="188" spans="1:8" ht="22.5">
      <c r="A188" s="112"/>
      <c r="B188" s="116">
        <v>34547</v>
      </c>
      <c r="C188" s="116" t="s">
        <v>180</v>
      </c>
      <c r="D188" s="116" t="s">
        <v>115</v>
      </c>
      <c r="E188" s="116">
        <v>0.80500000000000005</v>
      </c>
      <c r="F188" s="117">
        <v>3.21</v>
      </c>
      <c r="G188" s="117">
        <v>2.58</v>
      </c>
      <c r="H188" s="112"/>
    </row>
    <row r="189" spans="1:8">
      <c r="A189" s="112"/>
      <c r="B189" s="116">
        <v>37395</v>
      </c>
      <c r="C189" s="116" t="s">
        <v>176</v>
      </c>
      <c r="D189" s="116" t="s">
        <v>177</v>
      </c>
      <c r="E189" s="116">
        <v>1.9E-2</v>
      </c>
      <c r="F189" s="117">
        <v>43.36</v>
      </c>
      <c r="G189" s="117">
        <v>0.82</v>
      </c>
      <c r="H189" s="112"/>
    </row>
    <row r="190" spans="1:8" ht="33.75">
      <c r="A190" s="112"/>
      <c r="B190" s="116">
        <v>87292</v>
      </c>
      <c r="C190" s="116" t="s">
        <v>162</v>
      </c>
      <c r="D190" s="116" t="s">
        <v>135</v>
      </c>
      <c r="E190" s="116">
        <v>3.168E-2</v>
      </c>
      <c r="F190" s="117">
        <v>532.02</v>
      </c>
      <c r="G190" s="117">
        <v>16.850000000000001</v>
      </c>
      <c r="H190" s="112"/>
    </row>
    <row r="191" spans="1:8">
      <c r="A191" s="112"/>
      <c r="B191" s="116">
        <v>88309</v>
      </c>
      <c r="C191" s="116" t="s">
        <v>126</v>
      </c>
      <c r="D191" s="116" t="s">
        <v>92</v>
      </c>
      <c r="E191" s="116">
        <v>2.3199999999999998</v>
      </c>
      <c r="F191" s="117">
        <v>21.9</v>
      </c>
      <c r="G191" s="117">
        <v>50.81</v>
      </c>
      <c r="H191" s="112"/>
    </row>
    <row r="192" spans="1:8">
      <c r="A192" s="112"/>
      <c r="B192" s="116">
        <v>88316</v>
      </c>
      <c r="C192" s="116" t="s">
        <v>122</v>
      </c>
      <c r="D192" s="116" t="s">
        <v>92</v>
      </c>
      <c r="E192" s="116">
        <v>1.1599999999999999</v>
      </c>
      <c r="F192" s="117">
        <v>17.28</v>
      </c>
      <c r="G192" s="118">
        <v>20.04</v>
      </c>
      <c r="H192" s="112"/>
    </row>
    <row r="193" spans="1:8">
      <c r="A193" s="112"/>
      <c r="B193" s="112"/>
      <c r="C193" s="112"/>
      <c r="D193" s="112"/>
      <c r="E193" s="112"/>
      <c r="F193" s="112"/>
      <c r="G193" s="119">
        <v>130.72999999999999</v>
      </c>
      <c r="H193" s="112"/>
    </row>
    <row r="194" spans="1:8" ht="22.5">
      <c r="A194" s="122" t="s">
        <v>462</v>
      </c>
      <c r="B194" s="115">
        <v>92510</v>
      </c>
      <c r="C194" s="114" t="s">
        <v>50</v>
      </c>
      <c r="D194" s="114" t="s">
        <v>19</v>
      </c>
      <c r="E194" s="112"/>
      <c r="F194" s="112"/>
      <c r="G194" s="112"/>
      <c r="H194" s="112"/>
    </row>
    <row r="195" spans="1:8" ht="22.5">
      <c r="A195" s="112"/>
      <c r="B195" s="116">
        <v>2692</v>
      </c>
      <c r="C195" s="116" t="s">
        <v>164</v>
      </c>
      <c r="D195" s="116" t="s">
        <v>165</v>
      </c>
      <c r="E195" s="116">
        <v>0.01</v>
      </c>
      <c r="F195" s="117">
        <v>9.15</v>
      </c>
      <c r="G195" s="117">
        <v>0.09</v>
      </c>
      <c r="H195" s="112"/>
    </row>
    <row r="196" spans="1:8" ht="33.75">
      <c r="A196" s="112"/>
      <c r="B196" s="116">
        <v>10749</v>
      </c>
      <c r="C196" s="116" t="s">
        <v>181</v>
      </c>
      <c r="D196" s="116" t="s">
        <v>182</v>
      </c>
      <c r="E196" s="116">
        <v>0.39700000000000002</v>
      </c>
      <c r="F196" s="117">
        <v>17.57</v>
      </c>
      <c r="G196" s="117">
        <v>6.98</v>
      </c>
      <c r="H196" s="112"/>
    </row>
    <row r="197" spans="1:8" ht="22.5">
      <c r="A197" s="112"/>
      <c r="B197" s="116">
        <v>40270</v>
      </c>
      <c r="C197" s="116" t="s">
        <v>183</v>
      </c>
      <c r="D197" s="116" t="s">
        <v>115</v>
      </c>
      <c r="E197" s="116">
        <v>9.5000000000000001E-2</v>
      </c>
      <c r="F197" s="117">
        <v>116.53</v>
      </c>
      <c r="G197" s="117">
        <v>11.07</v>
      </c>
      <c r="H197" s="112"/>
    </row>
    <row r="198" spans="1:8">
      <c r="A198" s="112"/>
      <c r="B198" s="116">
        <v>88239</v>
      </c>
      <c r="C198" s="116" t="s">
        <v>131</v>
      </c>
      <c r="D198" s="116" t="s">
        <v>92</v>
      </c>
      <c r="E198" s="116">
        <v>0.126</v>
      </c>
      <c r="F198" s="117">
        <v>17.809999999999999</v>
      </c>
      <c r="G198" s="117">
        <v>2.2400000000000002</v>
      </c>
      <c r="H198" s="112"/>
    </row>
    <row r="199" spans="1:8">
      <c r="A199" s="112"/>
      <c r="B199" s="116">
        <v>88262</v>
      </c>
      <c r="C199" s="116" t="s">
        <v>121</v>
      </c>
      <c r="D199" s="116" t="s">
        <v>92</v>
      </c>
      <c r="E199" s="116">
        <v>0.68700000000000006</v>
      </c>
      <c r="F199" s="117">
        <v>21.42</v>
      </c>
      <c r="G199" s="117">
        <v>14.72</v>
      </c>
      <c r="H199" s="112"/>
    </row>
    <row r="200" spans="1:8" ht="22.5">
      <c r="A200" s="112"/>
      <c r="B200" s="116">
        <v>92267</v>
      </c>
      <c r="C200" s="116" t="s">
        <v>184</v>
      </c>
      <c r="D200" s="116" t="s">
        <v>117</v>
      </c>
      <c r="E200" s="116">
        <v>0.57699999999999996</v>
      </c>
      <c r="F200" s="117">
        <v>29.67</v>
      </c>
      <c r="G200" s="118">
        <v>17.12</v>
      </c>
      <c r="H200" s="112"/>
    </row>
    <row r="201" spans="1:8">
      <c r="A201" s="112"/>
      <c r="B201" s="112"/>
      <c r="C201" s="112"/>
      <c r="D201" s="112"/>
      <c r="E201" s="112"/>
      <c r="F201" s="112"/>
      <c r="G201" s="119">
        <v>52.22</v>
      </c>
      <c r="H201" s="112"/>
    </row>
    <row r="202" spans="1:8" ht="33.75">
      <c r="A202" s="122" t="s">
        <v>464</v>
      </c>
      <c r="B202" s="115">
        <v>103682</v>
      </c>
      <c r="C202" s="114" t="s">
        <v>51</v>
      </c>
      <c r="D202" s="114" t="s">
        <v>28</v>
      </c>
      <c r="E202" s="112"/>
      <c r="F202" s="112"/>
      <c r="G202" s="112"/>
      <c r="H202" s="112"/>
    </row>
    <row r="203" spans="1:8" ht="22.5">
      <c r="A203" s="112"/>
      <c r="B203" s="116">
        <v>38408</v>
      </c>
      <c r="C203" s="116" t="s">
        <v>185</v>
      </c>
      <c r="D203" s="116" t="s">
        <v>135</v>
      </c>
      <c r="E203" s="116">
        <v>1.103</v>
      </c>
      <c r="F203" s="117">
        <v>628.36</v>
      </c>
      <c r="G203" s="117">
        <v>693.08</v>
      </c>
      <c r="H203" s="112"/>
    </row>
    <row r="204" spans="1:8">
      <c r="A204" s="112"/>
      <c r="B204" s="116">
        <v>88262</v>
      </c>
      <c r="C204" s="116" t="s">
        <v>121</v>
      </c>
      <c r="D204" s="116" t="s">
        <v>92</v>
      </c>
      <c r="E204" s="116">
        <v>1.19</v>
      </c>
      <c r="F204" s="117">
        <v>21.42</v>
      </c>
      <c r="G204" s="117">
        <v>25.49</v>
      </c>
      <c r="H204" s="112"/>
    </row>
    <row r="205" spans="1:8">
      <c r="A205" s="112"/>
      <c r="B205" s="116">
        <v>88309</v>
      </c>
      <c r="C205" s="116" t="s">
        <v>126</v>
      </c>
      <c r="D205" s="116" t="s">
        <v>92</v>
      </c>
      <c r="E205" s="116">
        <v>3.5710000000000002</v>
      </c>
      <c r="F205" s="117">
        <v>21.9</v>
      </c>
      <c r="G205" s="117">
        <v>78.2</v>
      </c>
      <c r="H205" s="112"/>
    </row>
    <row r="206" spans="1:8">
      <c r="A206" s="112"/>
      <c r="B206" s="116">
        <v>88316</v>
      </c>
      <c r="C206" s="116" t="s">
        <v>122</v>
      </c>
      <c r="D206" s="116" t="s">
        <v>92</v>
      </c>
      <c r="E206" s="116">
        <v>8.407</v>
      </c>
      <c r="F206" s="117">
        <v>17.28</v>
      </c>
      <c r="G206" s="117">
        <v>145.27000000000001</v>
      </c>
      <c r="H206" s="112"/>
    </row>
    <row r="207" spans="1:8" ht="22.5">
      <c r="A207" s="112"/>
      <c r="B207" s="116">
        <v>90586</v>
      </c>
      <c r="C207" s="116" t="s">
        <v>169</v>
      </c>
      <c r="D207" s="116" t="s">
        <v>100</v>
      </c>
      <c r="E207" s="116">
        <v>0.94199999999999995</v>
      </c>
      <c r="F207" s="117">
        <v>0.38</v>
      </c>
      <c r="G207" s="118">
        <v>0.36</v>
      </c>
      <c r="H207" s="112"/>
    </row>
    <row r="208" spans="1:8">
      <c r="A208" s="112"/>
      <c r="B208" s="112"/>
      <c r="C208" s="112"/>
      <c r="D208" s="112"/>
      <c r="E208" s="112"/>
      <c r="F208" s="112"/>
      <c r="G208" s="119">
        <v>942.4</v>
      </c>
      <c r="H208" s="112"/>
    </row>
    <row r="209" spans="1:8" ht="22.5">
      <c r="A209" s="122" t="s">
        <v>466</v>
      </c>
      <c r="B209" s="115">
        <v>92769</v>
      </c>
      <c r="C209" s="114" t="s">
        <v>52</v>
      </c>
      <c r="D209" s="114" t="s">
        <v>53</v>
      </c>
      <c r="E209" s="112"/>
      <c r="F209" s="112"/>
      <c r="G209" s="112"/>
      <c r="H209" s="112"/>
    </row>
    <row r="210" spans="1:8" ht="22.5">
      <c r="A210" s="112"/>
      <c r="B210" s="116">
        <v>39017</v>
      </c>
      <c r="C210" s="116" t="s">
        <v>186</v>
      </c>
      <c r="D210" s="116" t="s">
        <v>138</v>
      </c>
      <c r="E210" s="116">
        <v>1.333</v>
      </c>
      <c r="F210" s="117">
        <v>0.22</v>
      </c>
      <c r="G210" s="117">
        <v>0.28999999999999998</v>
      </c>
      <c r="H210" s="112"/>
    </row>
    <row r="211" spans="1:8" ht="22.5">
      <c r="A211" s="112"/>
      <c r="B211" s="116">
        <v>43132</v>
      </c>
      <c r="C211" s="116" t="s">
        <v>187</v>
      </c>
      <c r="D211" s="116" t="s">
        <v>119</v>
      </c>
      <c r="E211" s="116">
        <v>2.5000000000000001E-2</v>
      </c>
      <c r="F211" s="117">
        <v>25</v>
      </c>
      <c r="G211" s="117">
        <v>0.63</v>
      </c>
      <c r="H211" s="112"/>
    </row>
    <row r="212" spans="1:8">
      <c r="A212" s="112"/>
      <c r="B212" s="116">
        <v>88238</v>
      </c>
      <c r="C212" s="116" t="s">
        <v>188</v>
      </c>
      <c r="D212" s="116" t="s">
        <v>92</v>
      </c>
      <c r="E212" s="116">
        <v>9.7999999999999997E-3</v>
      </c>
      <c r="F212" s="117">
        <v>17.95</v>
      </c>
      <c r="G212" s="117">
        <v>0.18</v>
      </c>
      <c r="H212" s="112"/>
    </row>
    <row r="213" spans="1:8">
      <c r="A213" s="112"/>
      <c r="B213" s="116">
        <v>88245</v>
      </c>
      <c r="C213" s="116" t="s">
        <v>189</v>
      </c>
      <c r="D213" s="116" t="s">
        <v>92</v>
      </c>
      <c r="E213" s="116">
        <v>5.9700000000000003E-2</v>
      </c>
      <c r="F213" s="117">
        <v>21.74</v>
      </c>
      <c r="G213" s="117">
        <v>1.3</v>
      </c>
      <c r="H213" s="112"/>
    </row>
    <row r="214" spans="1:8">
      <c r="A214" s="112"/>
      <c r="B214" s="116">
        <v>92801</v>
      </c>
      <c r="C214" s="116" t="s">
        <v>190</v>
      </c>
      <c r="D214" s="116" t="s">
        <v>119</v>
      </c>
      <c r="E214" s="116">
        <v>1</v>
      </c>
      <c r="F214" s="117">
        <v>9.2100000000000009</v>
      </c>
      <c r="G214" s="118">
        <v>9.2100000000000009</v>
      </c>
      <c r="H214" s="112"/>
    </row>
    <row r="215" spans="1:8">
      <c r="A215" s="112"/>
      <c r="B215" s="112"/>
      <c r="C215" s="112"/>
      <c r="D215" s="112"/>
      <c r="E215" s="112"/>
      <c r="F215" s="112"/>
      <c r="G215" s="119">
        <v>11.61</v>
      </c>
      <c r="H215" s="112"/>
    </row>
    <row r="216" spans="1:8" ht="22.5">
      <c r="A216" s="122" t="s">
        <v>472</v>
      </c>
      <c r="B216" s="115" t="s">
        <v>191</v>
      </c>
      <c r="C216" s="114" t="s">
        <v>54</v>
      </c>
      <c r="D216" s="114" t="s">
        <v>19</v>
      </c>
      <c r="E216" s="112"/>
      <c r="F216" s="112"/>
      <c r="G216" s="112"/>
      <c r="H216" s="110"/>
    </row>
    <row r="217" spans="1:8" ht="22.5">
      <c r="A217" s="112"/>
      <c r="B217" s="116">
        <v>511</v>
      </c>
      <c r="C217" s="116" t="s">
        <v>192</v>
      </c>
      <c r="D217" s="116" t="s">
        <v>165</v>
      </c>
      <c r="E217" s="116">
        <v>0.58720000000000006</v>
      </c>
      <c r="F217" s="117">
        <v>22</v>
      </c>
      <c r="G217" s="117">
        <v>12.92</v>
      </c>
      <c r="H217" s="112"/>
    </row>
    <row r="218" spans="1:8" ht="22.5">
      <c r="A218" s="112"/>
      <c r="B218" s="116">
        <v>4015</v>
      </c>
      <c r="C218" s="116" t="s">
        <v>193</v>
      </c>
      <c r="D218" s="116" t="s">
        <v>117</v>
      </c>
      <c r="E218" s="116">
        <v>2.2637999999999998</v>
      </c>
      <c r="F218" s="117">
        <v>86.01</v>
      </c>
      <c r="G218" s="117">
        <v>194.71</v>
      </c>
      <c r="H218" s="112"/>
    </row>
    <row r="219" spans="1:8">
      <c r="A219" s="112"/>
      <c r="B219" s="116">
        <v>4226</v>
      </c>
      <c r="C219" s="116" t="s">
        <v>194</v>
      </c>
      <c r="D219" s="116" t="s">
        <v>119</v>
      </c>
      <c r="E219" s="116">
        <v>0.52</v>
      </c>
      <c r="F219" s="117">
        <v>7.82</v>
      </c>
      <c r="G219" s="117">
        <v>4.07</v>
      </c>
      <c r="H219" s="112"/>
    </row>
    <row r="220" spans="1:8">
      <c r="A220" s="112"/>
      <c r="B220" s="116">
        <v>88243</v>
      </c>
      <c r="C220" s="116" t="s">
        <v>195</v>
      </c>
      <c r="D220" s="116" t="s">
        <v>92</v>
      </c>
      <c r="E220" s="116">
        <v>0.33479999999999999</v>
      </c>
      <c r="F220" s="117">
        <v>18</v>
      </c>
      <c r="G220" s="117">
        <v>6.03</v>
      </c>
      <c r="H220" s="112"/>
    </row>
    <row r="221" spans="1:8">
      <c r="A221" s="112"/>
      <c r="B221" s="116">
        <v>88270</v>
      </c>
      <c r="C221" s="116" t="s">
        <v>196</v>
      </c>
      <c r="D221" s="116" t="s">
        <v>92</v>
      </c>
      <c r="E221" s="116">
        <v>1.4849000000000001</v>
      </c>
      <c r="F221" s="117">
        <v>21.9</v>
      </c>
      <c r="G221" s="118">
        <v>32.520000000000003</v>
      </c>
      <c r="H221" s="112"/>
    </row>
    <row r="222" spans="1:8">
      <c r="A222" s="112"/>
      <c r="B222" s="112"/>
      <c r="C222" s="112"/>
      <c r="D222" s="112"/>
      <c r="E222" s="112"/>
      <c r="F222" s="112"/>
      <c r="G222" s="119">
        <v>250.25</v>
      </c>
      <c r="H222" s="112"/>
    </row>
    <row r="223" spans="1:8" ht="33.75">
      <c r="A223" s="122" t="s">
        <v>475</v>
      </c>
      <c r="B223" s="115" t="s">
        <v>197</v>
      </c>
      <c r="C223" s="114" t="s">
        <v>55</v>
      </c>
      <c r="D223" s="114" t="s">
        <v>19</v>
      </c>
      <c r="E223" s="112"/>
      <c r="F223" s="112"/>
      <c r="G223" s="112"/>
      <c r="H223" s="112"/>
    </row>
    <row r="224" spans="1:8" ht="22.5">
      <c r="A224" s="112"/>
      <c r="B224" s="116">
        <v>511</v>
      </c>
      <c r="C224" s="116" t="s">
        <v>192</v>
      </c>
      <c r="D224" s="116" t="s">
        <v>165</v>
      </c>
      <c r="E224" s="116">
        <v>0.58720000000000006</v>
      </c>
      <c r="F224" s="117">
        <v>22</v>
      </c>
      <c r="G224" s="117">
        <v>12.92</v>
      </c>
      <c r="H224" s="112"/>
    </row>
    <row r="225" spans="1:8" ht="22.5">
      <c r="A225" s="112"/>
      <c r="B225" s="116">
        <v>11621</v>
      </c>
      <c r="C225" s="116" t="s">
        <v>198</v>
      </c>
      <c r="D225" s="116" t="s">
        <v>117</v>
      </c>
      <c r="E225" s="116">
        <v>1.125</v>
      </c>
      <c r="F225" s="117">
        <v>67.69</v>
      </c>
      <c r="G225" s="117">
        <v>76.150000000000006</v>
      </c>
      <c r="H225" s="112"/>
    </row>
    <row r="226" spans="1:8">
      <c r="A226" s="112"/>
      <c r="B226" s="116">
        <v>4226</v>
      </c>
      <c r="C226" s="116" t="s">
        <v>194</v>
      </c>
      <c r="D226" s="116" t="s">
        <v>119</v>
      </c>
      <c r="E226" s="116">
        <v>0.26</v>
      </c>
      <c r="F226" s="117">
        <v>7.82</v>
      </c>
      <c r="G226" s="117">
        <v>2.0299999999999998</v>
      </c>
      <c r="H226" s="112"/>
    </row>
    <row r="227" spans="1:8">
      <c r="A227" s="112"/>
      <c r="B227" s="116">
        <v>88243</v>
      </c>
      <c r="C227" s="116" t="s">
        <v>195</v>
      </c>
      <c r="D227" s="116" t="s">
        <v>92</v>
      </c>
      <c r="E227" s="116">
        <v>0.2102</v>
      </c>
      <c r="F227" s="117">
        <v>18</v>
      </c>
      <c r="G227" s="117">
        <v>3.78</v>
      </c>
      <c r="H227" s="112"/>
    </row>
    <row r="228" spans="1:8">
      <c r="A228" s="112"/>
      <c r="B228" s="116">
        <v>88270</v>
      </c>
      <c r="C228" s="116" t="s">
        <v>196</v>
      </c>
      <c r="D228" s="116" t="s">
        <v>92</v>
      </c>
      <c r="E228" s="116">
        <v>0.93240000000000001</v>
      </c>
      <c r="F228" s="117">
        <v>21.9</v>
      </c>
      <c r="G228" s="118">
        <v>20.420000000000002</v>
      </c>
      <c r="H228" s="112"/>
    </row>
    <row r="229" spans="1:8">
      <c r="A229" s="112"/>
      <c r="B229" s="112"/>
      <c r="C229" s="112"/>
      <c r="D229" s="112"/>
      <c r="E229" s="112"/>
      <c r="F229" s="112"/>
      <c r="G229" s="119">
        <v>115.3</v>
      </c>
      <c r="H229" s="112"/>
    </row>
    <row r="230" spans="1:8" ht="22.5">
      <c r="A230" s="122" t="s">
        <v>478</v>
      </c>
      <c r="B230" s="115">
        <v>98554</v>
      </c>
      <c r="C230" s="114" t="s">
        <v>56</v>
      </c>
      <c r="D230" s="114" t="s">
        <v>19</v>
      </c>
      <c r="E230" s="112"/>
      <c r="F230" s="112"/>
      <c r="G230" s="112"/>
      <c r="H230" s="112"/>
    </row>
    <row r="231" spans="1:8">
      <c r="A231" s="112"/>
      <c r="B231" s="116">
        <v>43147</v>
      </c>
      <c r="C231" s="116" t="s">
        <v>199</v>
      </c>
      <c r="D231" s="116" t="s">
        <v>119</v>
      </c>
      <c r="E231" s="116">
        <v>1.2</v>
      </c>
      <c r="F231" s="117">
        <v>30.67</v>
      </c>
      <c r="G231" s="117">
        <v>36.799999999999997</v>
      </c>
      <c r="H231" s="112"/>
    </row>
    <row r="232" spans="1:8">
      <c r="A232" s="112"/>
      <c r="B232" s="116">
        <v>88243</v>
      </c>
      <c r="C232" s="116" t="s">
        <v>195</v>
      </c>
      <c r="D232" s="116" t="s">
        <v>92</v>
      </c>
      <c r="E232" s="116">
        <v>0.12859999999999999</v>
      </c>
      <c r="F232" s="117">
        <v>18</v>
      </c>
      <c r="G232" s="117">
        <v>2.31</v>
      </c>
      <c r="H232" s="112"/>
    </row>
    <row r="233" spans="1:8">
      <c r="A233" s="112"/>
      <c r="B233" s="116">
        <v>88270</v>
      </c>
      <c r="C233" s="116" t="s">
        <v>196</v>
      </c>
      <c r="D233" s="116" t="s">
        <v>92</v>
      </c>
      <c r="E233" s="116">
        <v>0.57030000000000003</v>
      </c>
      <c r="F233" s="117">
        <v>21.9</v>
      </c>
      <c r="G233" s="118">
        <v>12.49</v>
      </c>
      <c r="H233" s="112"/>
    </row>
    <row r="234" spans="1:8">
      <c r="A234" s="112"/>
      <c r="B234" s="112"/>
      <c r="C234" s="112"/>
      <c r="D234" s="112"/>
      <c r="E234" s="112"/>
      <c r="F234" s="112"/>
      <c r="G234" s="119">
        <v>51.6</v>
      </c>
      <c r="H234" s="112"/>
    </row>
    <row r="235" spans="1:8" ht="22.5">
      <c r="A235" s="122" t="s">
        <v>488</v>
      </c>
      <c r="B235" s="115" t="s">
        <v>200</v>
      </c>
      <c r="C235" s="114" t="s">
        <v>57</v>
      </c>
      <c r="D235" s="114" t="s">
        <v>24</v>
      </c>
      <c r="E235" s="112"/>
      <c r="F235" s="112"/>
      <c r="G235" s="112"/>
      <c r="H235" s="112"/>
    </row>
    <row r="236" spans="1:8" ht="22.5">
      <c r="A236" s="112"/>
      <c r="B236" s="116">
        <v>142</v>
      </c>
      <c r="C236" s="116" t="s">
        <v>201</v>
      </c>
      <c r="D236" s="116" t="s">
        <v>202</v>
      </c>
      <c r="E236" s="116">
        <v>0.23300000000000001</v>
      </c>
      <c r="F236" s="117">
        <v>45.66</v>
      </c>
      <c r="G236" s="117">
        <v>10.64</v>
      </c>
      <c r="H236" s="112"/>
    </row>
    <row r="237" spans="1:8" ht="22.5">
      <c r="A237" s="112"/>
      <c r="B237" s="116">
        <v>44073</v>
      </c>
      <c r="C237" s="116" t="s">
        <v>203</v>
      </c>
      <c r="D237" s="116" t="s">
        <v>115</v>
      </c>
      <c r="E237" s="116">
        <v>1</v>
      </c>
      <c r="F237" s="117">
        <v>0.7</v>
      </c>
      <c r="G237" s="117">
        <v>0.7</v>
      </c>
      <c r="H237" s="112"/>
    </row>
    <row r="238" spans="1:8">
      <c r="A238" s="112"/>
      <c r="B238" s="116">
        <v>88309</v>
      </c>
      <c r="C238" s="116" t="s">
        <v>126</v>
      </c>
      <c r="D238" s="116" t="s">
        <v>92</v>
      </c>
      <c r="E238" s="116">
        <v>1.1655</v>
      </c>
      <c r="F238" s="117">
        <v>21.9</v>
      </c>
      <c r="G238" s="117">
        <v>25.52</v>
      </c>
      <c r="H238" s="112"/>
    </row>
    <row r="239" spans="1:8">
      <c r="A239" s="112"/>
      <c r="B239" s="116">
        <v>88316</v>
      </c>
      <c r="C239" s="116" t="s">
        <v>122</v>
      </c>
      <c r="D239" s="116" t="s">
        <v>92</v>
      </c>
      <c r="E239" s="116">
        <v>0.2359</v>
      </c>
      <c r="F239" s="117">
        <v>17.28</v>
      </c>
      <c r="G239" s="118">
        <v>4.08</v>
      </c>
      <c r="H239" s="112"/>
    </row>
    <row r="240" spans="1:8">
      <c r="A240" s="112"/>
      <c r="B240" s="112"/>
      <c r="C240" s="112"/>
      <c r="D240" s="112"/>
      <c r="E240" s="112"/>
      <c r="F240" s="112"/>
      <c r="G240" s="119">
        <v>40.94</v>
      </c>
      <c r="H240" s="112"/>
    </row>
    <row r="241" spans="1:8" ht="22.5">
      <c r="A241" s="122" t="s">
        <v>507</v>
      </c>
      <c r="B241" s="115">
        <v>98558</v>
      </c>
      <c r="C241" s="114" t="s">
        <v>58</v>
      </c>
      <c r="D241" s="114" t="s">
        <v>13</v>
      </c>
      <c r="E241" s="112"/>
      <c r="F241" s="112"/>
      <c r="G241" s="112"/>
      <c r="H241" s="112"/>
    </row>
    <row r="242" spans="1:8" ht="22.5">
      <c r="A242" s="112"/>
      <c r="B242" s="116">
        <v>135</v>
      </c>
      <c r="C242" s="116" t="s">
        <v>204</v>
      </c>
      <c r="D242" s="116" t="s">
        <v>119</v>
      </c>
      <c r="E242" s="116">
        <v>0.73850000000000005</v>
      </c>
      <c r="F242" s="117">
        <v>4.3600000000000003</v>
      </c>
      <c r="G242" s="117">
        <v>3.22</v>
      </c>
      <c r="H242" s="112"/>
    </row>
    <row r="243" spans="1:8">
      <c r="A243" s="112"/>
      <c r="B243" s="116">
        <v>4030</v>
      </c>
      <c r="C243" s="116" t="s">
        <v>205</v>
      </c>
      <c r="D243" s="116" t="s">
        <v>117</v>
      </c>
      <c r="E243" s="116">
        <v>0.35709999999999997</v>
      </c>
      <c r="F243" s="117">
        <v>9.18</v>
      </c>
      <c r="G243" s="117">
        <v>3.28</v>
      </c>
      <c r="H243" s="112"/>
    </row>
    <row r="244" spans="1:8">
      <c r="A244" s="112"/>
      <c r="B244" s="116">
        <v>88243</v>
      </c>
      <c r="C244" s="116" t="s">
        <v>195</v>
      </c>
      <c r="D244" s="116" t="s">
        <v>92</v>
      </c>
      <c r="E244" s="116">
        <v>3.0700000000000002E-2</v>
      </c>
      <c r="F244" s="117">
        <v>18</v>
      </c>
      <c r="G244" s="117">
        <v>0.55000000000000004</v>
      </c>
      <c r="H244" s="112"/>
    </row>
    <row r="245" spans="1:8">
      <c r="A245" s="112"/>
      <c r="B245" s="116">
        <v>88270</v>
      </c>
      <c r="C245" s="116" t="s">
        <v>196</v>
      </c>
      <c r="D245" s="116" t="s">
        <v>92</v>
      </c>
      <c r="E245" s="116">
        <v>0.1361</v>
      </c>
      <c r="F245" s="117">
        <v>21.9</v>
      </c>
      <c r="G245" s="118">
        <v>2.98</v>
      </c>
      <c r="H245" s="112"/>
    </row>
    <row r="246" spans="1:8">
      <c r="A246" s="112"/>
      <c r="B246" s="112"/>
      <c r="C246" s="112"/>
      <c r="D246" s="112"/>
      <c r="E246" s="112"/>
      <c r="F246" s="112"/>
      <c r="G246" s="119">
        <v>10.029999999999999</v>
      </c>
      <c r="H246" s="112"/>
    </row>
    <row r="247" spans="1:8" ht="22.5">
      <c r="A247" s="122" t="s">
        <v>514</v>
      </c>
      <c r="B247" s="115">
        <v>98555</v>
      </c>
      <c r="C247" s="114" t="s">
        <v>59</v>
      </c>
      <c r="D247" s="114" t="s">
        <v>19</v>
      </c>
      <c r="E247" s="112"/>
      <c r="F247" s="112"/>
      <c r="G247" s="112"/>
      <c r="H247" s="112"/>
    </row>
    <row r="248" spans="1:8" ht="22.5">
      <c r="A248" s="112"/>
      <c r="B248" s="116">
        <v>135</v>
      </c>
      <c r="C248" s="116" t="s">
        <v>204</v>
      </c>
      <c r="D248" s="116" t="s">
        <v>119</v>
      </c>
      <c r="E248" s="116">
        <v>3.4615</v>
      </c>
      <c r="F248" s="117">
        <v>4.3600000000000003</v>
      </c>
      <c r="G248" s="117">
        <v>15.09</v>
      </c>
      <c r="H248" s="112"/>
    </row>
    <row r="249" spans="1:8">
      <c r="A249" s="112"/>
      <c r="B249" s="116">
        <v>88243</v>
      </c>
      <c r="C249" s="116" t="s">
        <v>195</v>
      </c>
      <c r="D249" s="116" t="s">
        <v>92</v>
      </c>
      <c r="E249" s="116">
        <v>0.13619999999999999</v>
      </c>
      <c r="F249" s="117">
        <v>18</v>
      </c>
      <c r="G249" s="117">
        <v>2.4500000000000002</v>
      </c>
      <c r="H249" s="112"/>
    </row>
    <row r="250" spans="1:8">
      <c r="A250" s="112"/>
      <c r="B250" s="116">
        <v>88270</v>
      </c>
      <c r="C250" s="116" t="s">
        <v>196</v>
      </c>
      <c r="D250" s="116" t="s">
        <v>92</v>
      </c>
      <c r="E250" s="116">
        <v>0.60389999999999999</v>
      </c>
      <c r="F250" s="117">
        <v>21.9</v>
      </c>
      <c r="G250" s="118">
        <v>13.23</v>
      </c>
      <c r="H250" s="112"/>
    </row>
    <row r="251" spans="1:8">
      <c r="A251" s="112"/>
      <c r="B251" s="112"/>
      <c r="C251" s="112"/>
      <c r="D251" s="112"/>
      <c r="E251" s="112"/>
      <c r="F251" s="112"/>
      <c r="G251" s="119">
        <v>30.77</v>
      </c>
      <c r="H251" s="112"/>
    </row>
    <row r="252" spans="1:8" ht="33.75">
      <c r="A252" s="122" t="s">
        <v>516</v>
      </c>
      <c r="B252" s="115">
        <v>87745</v>
      </c>
      <c r="C252" s="114" t="s">
        <v>60</v>
      </c>
      <c r="D252" s="114" t="s">
        <v>19</v>
      </c>
      <c r="E252" s="112"/>
      <c r="F252" s="112"/>
      <c r="G252" s="112"/>
      <c r="H252" s="110"/>
    </row>
    <row r="253" spans="1:8">
      <c r="A253" s="112"/>
      <c r="B253" s="116">
        <v>1379</v>
      </c>
      <c r="C253" s="116" t="s">
        <v>206</v>
      </c>
      <c r="D253" s="116" t="s">
        <v>119</v>
      </c>
      <c r="E253" s="116">
        <v>0.5</v>
      </c>
      <c r="F253" s="117">
        <v>0.7</v>
      </c>
      <c r="G253" s="117">
        <v>0.35</v>
      </c>
      <c r="H253" s="112"/>
    </row>
    <row r="254" spans="1:8">
      <c r="A254" s="112"/>
      <c r="B254" s="116">
        <v>7334</v>
      </c>
      <c r="C254" s="116" t="s">
        <v>207</v>
      </c>
      <c r="D254" s="116" t="s">
        <v>165</v>
      </c>
      <c r="E254" s="116">
        <v>0.21</v>
      </c>
      <c r="F254" s="117">
        <v>19.02</v>
      </c>
      <c r="G254" s="117">
        <v>3.99</v>
      </c>
      <c r="H254" s="112"/>
    </row>
    <row r="255" spans="1:8" ht="22.5">
      <c r="A255" s="112"/>
      <c r="B255" s="116">
        <v>87301</v>
      </c>
      <c r="C255" s="116" t="s">
        <v>208</v>
      </c>
      <c r="D255" s="116" t="s">
        <v>135</v>
      </c>
      <c r="E255" s="116">
        <v>4.3099999999999999E-2</v>
      </c>
      <c r="F255" s="117">
        <v>558.04999999999995</v>
      </c>
      <c r="G255" s="117">
        <v>24.05</v>
      </c>
      <c r="H255" s="112"/>
    </row>
    <row r="256" spans="1:8">
      <c r="A256" s="112"/>
      <c r="B256" s="116">
        <v>88309</v>
      </c>
      <c r="C256" s="116" t="s">
        <v>126</v>
      </c>
      <c r="D256" s="116" t="s">
        <v>92</v>
      </c>
      <c r="E256" s="116">
        <v>0.56100000000000005</v>
      </c>
      <c r="F256" s="117">
        <v>21.9</v>
      </c>
      <c r="G256" s="117">
        <v>12.29</v>
      </c>
      <c r="H256" s="112"/>
    </row>
    <row r="257" spans="1:8">
      <c r="A257" s="112"/>
      <c r="B257" s="116">
        <v>88316</v>
      </c>
      <c r="C257" s="116" t="s">
        <v>122</v>
      </c>
      <c r="D257" s="116" t="s">
        <v>92</v>
      </c>
      <c r="E257" s="116">
        <v>0.28000000000000003</v>
      </c>
      <c r="F257" s="117">
        <v>17.28</v>
      </c>
      <c r="G257" s="118">
        <v>4.84</v>
      </c>
      <c r="H257" s="112"/>
    </row>
    <row r="258" spans="1:8">
      <c r="A258" s="112"/>
      <c r="B258" s="112"/>
      <c r="C258" s="112"/>
      <c r="D258" s="112"/>
      <c r="E258" s="112"/>
      <c r="F258" s="112"/>
      <c r="G258" s="119">
        <v>45.52</v>
      </c>
      <c r="H258" s="112"/>
    </row>
    <row r="259" spans="1:8" ht="22.5">
      <c r="A259" s="122" t="s">
        <v>517</v>
      </c>
      <c r="B259" s="115" t="s">
        <v>209</v>
      </c>
      <c r="C259" s="114" t="s">
        <v>61</v>
      </c>
      <c r="D259" s="114" t="s">
        <v>19</v>
      </c>
      <c r="E259" s="112"/>
      <c r="F259" s="112"/>
      <c r="G259" s="112"/>
      <c r="H259" s="112"/>
    </row>
    <row r="260" spans="1:8">
      <c r="A260" s="112"/>
      <c r="B260" s="116">
        <v>38365</v>
      </c>
      <c r="C260" s="116" t="s">
        <v>210</v>
      </c>
      <c r="D260" s="116" t="s">
        <v>117</v>
      </c>
      <c r="E260" s="116">
        <v>1.04</v>
      </c>
      <c r="F260" s="117">
        <v>2.71</v>
      </c>
      <c r="G260" s="117">
        <v>2.82</v>
      </c>
      <c r="H260" s="112"/>
    </row>
    <row r="261" spans="1:8" ht="22.5">
      <c r="A261" s="112"/>
      <c r="B261" s="116" t="s">
        <v>211</v>
      </c>
      <c r="C261" s="116" t="s">
        <v>212</v>
      </c>
      <c r="D261" s="116" t="s">
        <v>135</v>
      </c>
      <c r="E261" s="116">
        <v>3.5000000000000003E-2</v>
      </c>
      <c r="F261" s="117">
        <v>886.22</v>
      </c>
      <c r="G261" s="117">
        <v>31.02</v>
      </c>
      <c r="H261" s="112"/>
    </row>
    <row r="262" spans="1:8">
      <c r="A262" s="112"/>
      <c r="B262" s="116">
        <v>88309</v>
      </c>
      <c r="C262" s="116" t="s">
        <v>126</v>
      </c>
      <c r="D262" s="116" t="s">
        <v>92</v>
      </c>
      <c r="E262" s="116">
        <v>0.69120000000000004</v>
      </c>
      <c r="F262" s="117">
        <v>21.9</v>
      </c>
      <c r="G262" s="117">
        <v>15.14</v>
      </c>
      <c r="H262" s="112"/>
    </row>
    <row r="263" spans="1:8">
      <c r="A263" s="112"/>
      <c r="B263" s="116">
        <v>88316</v>
      </c>
      <c r="C263" s="116" t="s">
        <v>122</v>
      </c>
      <c r="D263" s="116" t="s">
        <v>92</v>
      </c>
      <c r="E263" s="116">
        <v>0.15579999999999999</v>
      </c>
      <c r="F263" s="117">
        <v>17.28</v>
      </c>
      <c r="G263" s="118">
        <v>2.69</v>
      </c>
      <c r="H263" s="112"/>
    </row>
    <row r="264" spans="1:8">
      <c r="A264" s="112"/>
      <c r="B264" s="112"/>
      <c r="C264" s="112"/>
      <c r="D264" s="112"/>
      <c r="E264" s="112"/>
      <c r="F264" s="112"/>
      <c r="G264" s="119">
        <v>51.67</v>
      </c>
      <c r="H264" s="112"/>
    </row>
    <row r="265" spans="1:8" ht="22.5">
      <c r="A265" s="125"/>
      <c r="B265" s="131" t="s">
        <v>211</v>
      </c>
      <c r="C265" s="132" t="s">
        <v>212</v>
      </c>
      <c r="D265" s="132" t="s">
        <v>28</v>
      </c>
      <c r="E265" s="133"/>
      <c r="F265" s="133"/>
      <c r="G265" s="133"/>
      <c r="H265" s="112"/>
    </row>
    <row r="266" spans="1:8">
      <c r="A266" s="1"/>
      <c r="B266" s="134" t="s">
        <v>719</v>
      </c>
      <c r="C266" s="134" t="s">
        <v>720</v>
      </c>
      <c r="D266" s="134" t="s">
        <v>135</v>
      </c>
      <c r="E266" s="134">
        <v>1.099</v>
      </c>
      <c r="F266" s="135">
        <v>624.63</v>
      </c>
      <c r="G266" s="135">
        <v>686.47</v>
      </c>
      <c r="H266" s="112"/>
    </row>
    <row r="267" spans="1:8">
      <c r="A267" s="1"/>
      <c r="B267" s="134">
        <v>1379</v>
      </c>
      <c r="C267" s="134" t="s">
        <v>206</v>
      </c>
      <c r="D267" s="134" t="s">
        <v>119</v>
      </c>
      <c r="E267" s="134">
        <v>211.86</v>
      </c>
      <c r="F267" s="135">
        <v>0.7</v>
      </c>
      <c r="G267" s="135">
        <v>148.30000000000001</v>
      </c>
      <c r="H267" s="112"/>
    </row>
    <row r="268" spans="1:8" ht="22.5">
      <c r="A268" s="1"/>
      <c r="B268" s="134">
        <v>88377</v>
      </c>
      <c r="C268" s="134" t="s">
        <v>792</v>
      </c>
      <c r="D268" s="134" t="s">
        <v>92</v>
      </c>
      <c r="E268" s="134">
        <v>3.42</v>
      </c>
      <c r="F268" s="135">
        <v>14.37</v>
      </c>
      <c r="G268" s="135">
        <v>49.15</v>
      </c>
      <c r="H268" s="112"/>
    </row>
    <row r="269" spans="1:8" ht="33.75">
      <c r="A269" s="1"/>
      <c r="B269" s="134">
        <v>88830</v>
      </c>
      <c r="C269" s="134" t="s">
        <v>793</v>
      </c>
      <c r="D269" s="134" t="s">
        <v>100</v>
      </c>
      <c r="E269" s="134">
        <v>0.8</v>
      </c>
      <c r="F269" s="135">
        <v>1.66</v>
      </c>
      <c r="G269" s="135">
        <v>1.33</v>
      </c>
      <c r="H269" s="112"/>
    </row>
    <row r="270" spans="1:8" ht="33.75">
      <c r="A270" s="1"/>
      <c r="B270" s="134">
        <v>88831</v>
      </c>
      <c r="C270" s="134" t="s">
        <v>794</v>
      </c>
      <c r="D270" s="134" t="s">
        <v>102</v>
      </c>
      <c r="E270" s="134">
        <v>2.62</v>
      </c>
      <c r="F270" s="135">
        <v>0.37</v>
      </c>
      <c r="G270" s="136">
        <v>0.97</v>
      </c>
      <c r="H270" s="112"/>
    </row>
    <row r="271" spans="1:8">
      <c r="A271" s="1"/>
      <c r="B271" s="133"/>
      <c r="C271" s="133"/>
      <c r="D271" s="133"/>
      <c r="E271" s="133"/>
      <c r="F271" s="133"/>
      <c r="G271" s="137">
        <v>886.22</v>
      </c>
      <c r="H271" s="112"/>
    </row>
    <row r="272" spans="1:8" ht="22.5">
      <c r="A272" s="122" t="s">
        <v>518</v>
      </c>
      <c r="B272" s="115">
        <v>98565</v>
      </c>
      <c r="C272" s="114" t="s">
        <v>62</v>
      </c>
      <c r="D272" s="114" t="s">
        <v>19</v>
      </c>
      <c r="E272" s="112"/>
      <c r="F272" s="112"/>
      <c r="G272" s="112"/>
      <c r="H272" s="112"/>
    </row>
    <row r="273" spans="1:8">
      <c r="A273" s="112"/>
      <c r="B273" s="116">
        <v>38365</v>
      </c>
      <c r="C273" s="116" t="s">
        <v>210</v>
      </c>
      <c r="D273" s="116" t="s">
        <v>117</v>
      </c>
      <c r="E273" s="116">
        <v>1.04</v>
      </c>
      <c r="F273" s="117">
        <v>2.71</v>
      </c>
      <c r="G273" s="117">
        <v>2.82</v>
      </c>
      <c r="H273" s="112"/>
    </row>
    <row r="274" spans="1:8" ht="22.5">
      <c r="A274" s="112"/>
      <c r="B274" s="116">
        <v>87372</v>
      </c>
      <c r="C274" s="116" t="s">
        <v>213</v>
      </c>
      <c r="D274" s="116" t="s">
        <v>135</v>
      </c>
      <c r="E274" s="116">
        <v>3.5000000000000003E-2</v>
      </c>
      <c r="F274" s="117">
        <v>745.82</v>
      </c>
      <c r="G274" s="117">
        <v>26.1</v>
      </c>
      <c r="H274" s="112"/>
    </row>
    <row r="275" spans="1:8">
      <c r="A275" s="112"/>
      <c r="B275" s="116">
        <v>88309</v>
      </c>
      <c r="C275" s="116" t="s">
        <v>126</v>
      </c>
      <c r="D275" s="116" t="s">
        <v>92</v>
      </c>
      <c r="E275" s="116">
        <v>0.69120000000000004</v>
      </c>
      <c r="F275" s="117">
        <v>21.9</v>
      </c>
      <c r="G275" s="117">
        <v>15.14</v>
      </c>
      <c r="H275" s="112"/>
    </row>
    <row r="276" spans="1:8">
      <c r="A276" s="112"/>
      <c r="B276" s="116">
        <v>88316</v>
      </c>
      <c r="C276" s="116" t="s">
        <v>122</v>
      </c>
      <c r="D276" s="116" t="s">
        <v>92</v>
      </c>
      <c r="E276" s="116">
        <v>0.15579999999999999</v>
      </c>
      <c r="F276" s="117">
        <v>17.28</v>
      </c>
      <c r="G276" s="118">
        <v>2.69</v>
      </c>
      <c r="H276" s="112"/>
    </row>
    <row r="277" spans="1:8">
      <c r="A277" s="112"/>
      <c r="B277" s="112"/>
      <c r="C277" s="112"/>
      <c r="D277" s="112"/>
      <c r="E277" s="112"/>
      <c r="F277" s="112"/>
      <c r="G277" s="119">
        <v>46.75</v>
      </c>
      <c r="H277" s="112"/>
    </row>
    <row r="278" spans="1:8" ht="22.5">
      <c r="A278" s="122" t="s">
        <v>519</v>
      </c>
      <c r="B278" s="115">
        <v>98566</v>
      </c>
      <c r="C278" s="114" t="s">
        <v>63</v>
      </c>
      <c r="D278" s="114" t="s">
        <v>19</v>
      </c>
      <c r="E278" s="112"/>
      <c r="F278" s="112"/>
      <c r="G278" s="112"/>
      <c r="H278" s="112"/>
    </row>
    <row r="279" spans="1:8" ht="22.5">
      <c r="A279" s="112"/>
      <c r="B279" s="116">
        <v>10931</v>
      </c>
      <c r="C279" s="116" t="s">
        <v>214</v>
      </c>
      <c r="D279" s="116" t="s">
        <v>117</v>
      </c>
      <c r="E279" s="116">
        <v>1.05</v>
      </c>
      <c r="F279" s="117">
        <v>12.48</v>
      </c>
      <c r="G279" s="117">
        <v>13.1</v>
      </c>
      <c r="H279" s="112"/>
    </row>
    <row r="280" spans="1:8" ht="22.5">
      <c r="A280" s="112"/>
      <c r="B280" s="116">
        <v>87372</v>
      </c>
      <c r="C280" s="116" t="s">
        <v>213</v>
      </c>
      <c r="D280" s="116" t="s">
        <v>135</v>
      </c>
      <c r="E280" s="116">
        <v>3.5000000000000003E-2</v>
      </c>
      <c r="F280" s="117">
        <v>745.82</v>
      </c>
      <c r="G280" s="117">
        <v>26.1</v>
      </c>
      <c r="H280" s="112"/>
    </row>
    <row r="281" spans="1:8">
      <c r="A281" s="112"/>
      <c r="B281" s="116">
        <v>88309</v>
      </c>
      <c r="C281" s="116" t="s">
        <v>126</v>
      </c>
      <c r="D281" s="116" t="s">
        <v>92</v>
      </c>
      <c r="E281" s="116">
        <v>0.75249999999999995</v>
      </c>
      <c r="F281" s="117">
        <v>21.9</v>
      </c>
      <c r="G281" s="117">
        <v>16.48</v>
      </c>
      <c r="H281" s="112"/>
    </row>
    <row r="282" spans="1:8">
      <c r="A282" s="112"/>
      <c r="B282" s="116">
        <v>88316</v>
      </c>
      <c r="C282" s="116" t="s">
        <v>122</v>
      </c>
      <c r="D282" s="116" t="s">
        <v>92</v>
      </c>
      <c r="E282" s="116">
        <v>0.16969999999999999</v>
      </c>
      <c r="F282" s="117">
        <v>17.28</v>
      </c>
      <c r="G282" s="118">
        <v>2.93</v>
      </c>
      <c r="H282" s="112"/>
    </row>
    <row r="283" spans="1:8">
      <c r="A283" s="112"/>
      <c r="B283" s="112"/>
      <c r="C283" s="112"/>
      <c r="D283" s="112"/>
      <c r="E283" s="112"/>
      <c r="F283" s="112"/>
      <c r="G283" s="119">
        <v>58.61</v>
      </c>
      <c r="H283" s="112"/>
    </row>
    <row r="284" spans="1:8" ht="22.5">
      <c r="A284" s="122" t="s">
        <v>526</v>
      </c>
      <c r="B284" s="115">
        <v>94589</v>
      </c>
      <c r="C284" s="114" t="s">
        <v>64</v>
      </c>
      <c r="D284" s="114" t="s">
        <v>24</v>
      </c>
      <c r="E284" s="112"/>
      <c r="F284" s="112"/>
      <c r="G284" s="112"/>
      <c r="H284" s="110"/>
    </row>
    <row r="285" spans="1:8" ht="22.5">
      <c r="A285" s="112"/>
      <c r="B285" s="116">
        <v>43657</v>
      </c>
      <c r="C285" s="116" t="s">
        <v>215</v>
      </c>
      <c r="D285" s="116" t="s">
        <v>115</v>
      </c>
      <c r="E285" s="116">
        <v>1</v>
      </c>
      <c r="F285" s="117">
        <v>7.19</v>
      </c>
      <c r="G285" s="117">
        <v>7.19</v>
      </c>
      <c r="H285" s="112"/>
    </row>
    <row r="286" spans="1:8">
      <c r="A286" s="112"/>
      <c r="B286" s="116">
        <v>88309</v>
      </c>
      <c r="C286" s="116" t="s">
        <v>126</v>
      </c>
      <c r="D286" s="116" t="s">
        <v>92</v>
      </c>
      <c r="E286" s="116">
        <v>0.34699999999999998</v>
      </c>
      <c r="F286" s="117">
        <v>21.9</v>
      </c>
      <c r="G286" s="117">
        <v>7.6</v>
      </c>
      <c r="H286" s="112"/>
    </row>
    <row r="287" spans="1:8">
      <c r="A287" s="112"/>
      <c r="B287" s="116">
        <v>88316</v>
      </c>
      <c r="C287" s="116" t="s">
        <v>122</v>
      </c>
      <c r="D287" s="116" t="s">
        <v>92</v>
      </c>
      <c r="E287" s="116">
        <v>0.17399999999999999</v>
      </c>
      <c r="F287" s="117">
        <v>17.28</v>
      </c>
      <c r="G287" s="117">
        <v>3.01</v>
      </c>
      <c r="H287" s="112"/>
    </row>
    <row r="288" spans="1:8" ht="22.5">
      <c r="A288" s="112"/>
      <c r="B288" s="116">
        <v>88629</v>
      </c>
      <c r="C288" s="116" t="s">
        <v>216</v>
      </c>
      <c r="D288" s="116" t="s">
        <v>135</v>
      </c>
      <c r="E288" s="116">
        <v>2E-3</v>
      </c>
      <c r="F288" s="117">
        <v>614.55999999999995</v>
      </c>
      <c r="G288" s="118">
        <v>1.23</v>
      </c>
      <c r="H288" s="112"/>
    </row>
    <row r="289" spans="1:8">
      <c r="A289" s="112"/>
      <c r="B289" s="112"/>
      <c r="C289" s="112"/>
      <c r="D289" s="112"/>
      <c r="E289" s="112"/>
      <c r="F289" s="112"/>
      <c r="G289" s="119">
        <v>19.03</v>
      </c>
      <c r="H289" s="112"/>
    </row>
    <row r="290" spans="1:8" ht="22.5">
      <c r="A290" s="122" t="s">
        <v>528</v>
      </c>
      <c r="B290" s="115">
        <v>91338</v>
      </c>
      <c r="C290" s="114" t="s">
        <v>65</v>
      </c>
      <c r="D290" s="114" t="s">
        <v>19</v>
      </c>
      <c r="E290" s="112"/>
      <c r="F290" s="112"/>
      <c r="G290" s="112"/>
      <c r="H290" s="112"/>
    </row>
    <row r="291" spans="1:8" ht="22.5">
      <c r="A291" s="112"/>
      <c r="B291" s="116">
        <v>142</v>
      </c>
      <c r="C291" s="116" t="s">
        <v>201</v>
      </c>
      <c r="D291" s="116" t="s">
        <v>202</v>
      </c>
      <c r="E291" s="116">
        <v>0.88290000000000002</v>
      </c>
      <c r="F291" s="117">
        <v>45.66</v>
      </c>
      <c r="G291" s="117">
        <v>40.31</v>
      </c>
      <c r="H291" s="112"/>
    </row>
    <row r="292" spans="1:8" ht="22.5">
      <c r="A292" s="112"/>
      <c r="B292" s="116">
        <v>4914</v>
      </c>
      <c r="C292" s="116" t="s">
        <v>217</v>
      </c>
      <c r="D292" s="116" t="s">
        <v>117</v>
      </c>
      <c r="E292" s="116">
        <v>1</v>
      </c>
      <c r="F292" s="117">
        <v>628.69000000000005</v>
      </c>
      <c r="G292" s="117">
        <v>628.69000000000005</v>
      </c>
      <c r="H292" s="112"/>
    </row>
    <row r="293" spans="1:8" ht="22.5">
      <c r="A293" s="112"/>
      <c r="B293" s="116">
        <v>7568</v>
      </c>
      <c r="C293" s="116" t="s">
        <v>218</v>
      </c>
      <c r="D293" s="116" t="s">
        <v>138</v>
      </c>
      <c r="E293" s="116">
        <v>4.8166000000000002</v>
      </c>
      <c r="F293" s="117">
        <v>0.61</v>
      </c>
      <c r="G293" s="117">
        <v>2.94</v>
      </c>
      <c r="H293" s="112"/>
    </row>
    <row r="294" spans="1:8" ht="33.75">
      <c r="A294" s="112"/>
      <c r="B294" s="116">
        <v>36888</v>
      </c>
      <c r="C294" s="116" t="s">
        <v>219</v>
      </c>
      <c r="D294" s="116" t="s">
        <v>115</v>
      </c>
      <c r="E294" s="116">
        <v>6.8503999999999996</v>
      </c>
      <c r="F294" s="117">
        <v>27.41</v>
      </c>
      <c r="G294" s="117">
        <v>187.77</v>
      </c>
      <c r="H294" s="112"/>
    </row>
    <row r="295" spans="1:8">
      <c r="A295" s="112"/>
      <c r="B295" s="116">
        <v>88309</v>
      </c>
      <c r="C295" s="116" t="s">
        <v>126</v>
      </c>
      <c r="D295" s="116" t="s">
        <v>92</v>
      </c>
      <c r="E295" s="116">
        <v>0.35630000000000001</v>
      </c>
      <c r="F295" s="117">
        <v>21.9</v>
      </c>
      <c r="G295" s="117">
        <v>7.8</v>
      </c>
      <c r="H295" s="112"/>
    </row>
    <row r="296" spans="1:8">
      <c r="A296" s="112"/>
      <c r="B296" s="116">
        <v>88316</v>
      </c>
      <c r="C296" s="116" t="s">
        <v>122</v>
      </c>
      <c r="D296" s="116" t="s">
        <v>92</v>
      </c>
      <c r="E296" s="116">
        <v>0.1779</v>
      </c>
      <c r="F296" s="117">
        <v>17.28</v>
      </c>
      <c r="G296" s="118">
        <v>3.07</v>
      </c>
      <c r="H296" s="112"/>
    </row>
    <row r="297" spans="1:8">
      <c r="A297" s="112"/>
      <c r="B297" s="112"/>
      <c r="C297" s="112"/>
      <c r="D297" s="112"/>
      <c r="E297" s="112"/>
      <c r="F297" s="112"/>
      <c r="G297" s="119">
        <v>870.58</v>
      </c>
      <c r="H297" s="112"/>
    </row>
    <row r="298" spans="1:8" ht="33.75">
      <c r="A298" s="122" t="s">
        <v>530</v>
      </c>
      <c r="B298" s="115">
        <v>90830</v>
      </c>
      <c r="C298" s="114" t="s">
        <v>66</v>
      </c>
      <c r="D298" s="114" t="s">
        <v>13</v>
      </c>
      <c r="E298" s="112"/>
      <c r="F298" s="112"/>
      <c r="G298" s="112"/>
      <c r="H298" s="112"/>
    </row>
    <row r="299" spans="1:8" ht="33.75">
      <c r="A299" s="112"/>
      <c r="B299" s="116">
        <v>3081</v>
      </c>
      <c r="C299" s="116" t="s">
        <v>220</v>
      </c>
      <c r="D299" s="116" t="s">
        <v>221</v>
      </c>
      <c r="E299" s="116">
        <v>1</v>
      </c>
      <c r="F299" s="117">
        <v>117.72</v>
      </c>
      <c r="G299" s="117">
        <v>117.72</v>
      </c>
      <c r="H299" s="112"/>
    </row>
    <row r="300" spans="1:8">
      <c r="A300" s="112"/>
      <c r="B300" s="116">
        <v>88261</v>
      </c>
      <c r="C300" s="116" t="s">
        <v>168</v>
      </c>
      <c r="D300" s="116" t="s">
        <v>92</v>
      </c>
      <c r="E300" s="116">
        <v>1.002</v>
      </c>
      <c r="F300" s="117">
        <v>20.72</v>
      </c>
      <c r="G300" s="117">
        <v>20.76</v>
      </c>
      <c r="H300" s="112"/>
    </row>
    <row r="301" spans="1:8">
      <c r="A301" s="112"/>
      <c r="B301" s="116">
        <v>88316</v>
      </c>
      <c r="C301" s="116" t="s">
        <v>122</v>
      </c>
      <c r="D301" s="116" t="s">
        <v>92</v>
      </c>
      <c r="E301" s="116">
        <v>0.501</v>
      </c>
      <c r="F301" s="117">
        <v>17.28</v>
      </c>
      <c r="G301" s="118">
        <v>8.66</v>
      </c>
      <c r="H301" s="112"/>
    </row>
    <row r="302" spans="1:8">
      <c r="A302" s="112"/>
      <c r="B302" s="112"/>
      <c r="C302" s="112"/>
      <c r="D302" s="112"/>
      <c r="E302" s="112"/>
      <c r="F302" s="112"/>
      <c r="G302" s="119">
        <v>147.13999999999999</v>
      </c>
      <c r="H302" s="112"/>
    </row>
    <row r="303" spans="1:8" ht="22.5">
      <c r="A303" s="122" t="s">
        <v>532</v>
      </c>
      <c r="B303" s="115">
        <v>89597</v>
      </c>
      <c r="C303" s="114" t="s">
        <v>67</v>
      </c>
      <c r="D303" s="114" t="s">
        <v>13</v>
      </c>
      <c r="E303" s="112"/>
      <c r="F303" s="112"/>
      <c r="G303" s="112"/>
      <c r="H303" s="110"/>
    </row>
    <row r="304" spans="1:8">
      <c r="A304" s="112"/>
      <c r="B304" s="116">
        <v>122</v>
      </c>
      <c r="C304" s="116" t="s">
        <v>222</v>
      </c>
      <c r="D304" s="116" t="s">
        <v>138</v>
      </c>
      <c r="E304" s="116">
        <v>2.12E-2</v>
      </c>
      <c r="F304" s="117">
        <v>51.93</v>
      </c>
      <c r="G304" s="117">
        <v>1.1000000000000001</v>
      </c>
      <c r="H304" s="112"/>
    </row>
    <row r="305" spans="1:8">
      <c r="A305" s="112"/>
      <c r="B305" s="116">
        <v>3864</v>
      </c>
      <c r="C305" s="116" t="s">
        <v>223</v>
      </c>
      <c r="D305" s="116" t="s">
        <v>138</v>
      </c>
      <c r="E305" s="116">
        <v>1</v>
      </c>
      <c r="F305" s="117">
        <v>13.6</v>
      </c>
      <c r="G305" s="117">
        <v>13.6</v>
      </c>
      <c r="H305" s="112"/>
    </row>
    <row r="306" spans="1:8">
      <c r="A306" s="112"/>
      <c r="B306" s="116">
        <v>20083</v>
      </c>
      <c r="C306" s="116" t="s">
        <v>224</v>
      </c>
      <c r="D306" s="116" t="s">
        <v>138</v>
      </c>
      <c r="E306" s="116">
        <v>0.03</v>
      </c>
      <c r="F306" s="117">
        <v>58.84</v>
      </c>
      <c r="G306" s="117">
        <v>1.77</v>
      </c>
      <c r="H306" s="112"/>
    </row>
    <row r="307" spans="1:8">
      <c r="A307" s="112"/>
      <c r="B307" s="116">
        <v>38383</v>
      </c>
      <c r="C307" s="116" t="s">
        <v>225</v>
      </c>
      <c r="D307" s="116" t="s">
        <v>138</v>
      </c>
      <c r="E307" s="116">
        <v>2.2200000000000001E-2</v>
      </c>
      <c r="F307" s="117">
        <v>1.92</v>
      </c>
      <c r="G307" s="117">
        <v>0.04</v>
      </c>
      <c r="H307" s="112"/>
    </row>
    <row r="308" spans="1:8" ht="22.5">
      <c r="A308" s="112"/>
      <c r="B308" s="116">
        <v>88248</v>
      </c>
      <c r="C308" s="116" t="s">
        <v>226</v>
      </c>
      <c r="D308" s="116" t="s">
        <v>92</v>
      </c>
      <c r="E308" s="116">
        <v>0.1</v>
      </c>
      <c r="F308" s="117">
        <v>17.350000000000001</v>
      </c>
      <c r="G308" s="117">
        <v>1.74</v>
      </c>
      <c r="H308" s="112"/>
    </row>
    <row r="309" spans="1:8">
      <c r="A309" s="112"/>
      <c r="B309" s="116">
        <v>88267</v>
      </c>
      <c r="C309" s="116" t="s">
        <v>150</v>
      </c>
      <c r="D309" s="116" t="s">
        <v>92</v>
      </c>
      <c r="E309" s="116">
        <v>0.1</v>
      </c>
      <c r="F309" s="117">
        <v>20.96</v>
      </c>
      <c r="G309" s="118">
        <v>2.1</v>
      </c>
      <c r="H309" s="112"/>
    </row>
    <row r="310" spans="1:8">
      <c r="A310" s="112"/>
      <c r="B310" s="112"/>
      <c r="C310" s="112"/>
      <c r="D310" s="112"/>
      <c r="E310" s="112"/>
      <c r="F310" s="112"/>
      <c r="G310" s="119">
        <v>20.350000000000001</v>
      </c>
      <c r="H310" s="112"/>
    </row>
    <row r="311" spans="1:8" ht="22.5">
      <c r="A311" s="122" t="s">
        <v>533</v>
      </c>
      <c r="B311" s="115">
        <v>89611</v>
      </c>
      <c r="C311" s="114" t="s">
        <v>68</v>
      </c>
      <c r="D311" s="114" t="s">
        <v>13</v>
      </c>
      <c r="E311" s="112"/>
      <c r="F311" s="112"/>
      <c r="G311" s="112"/>
      <c r="H311" s="112"/>
    </row>
    <row r="312" spans="1:8">
      <c r="A312" s="112"/>
      <c r="B312" s="116">
        <v>122</v>
      </c>
      <c r="C312" s="116" t="s">
        <v>222</v>
      </c>
      <c r="D312" s="116" t="s">
        <v>138</v>
      </c>
      <c r="E312" s="116">
        <v>2.5899999999999999E-2</v>
      </c>
      <c r="F312" s="117">
        <v>51.93</v>
      </c>
      <c r="G312" s="117">
        <v>1.34</v>
      </c>
      <c r="H312" s="112"/>
    </row>
    <row r="313" spans="1:8">
      <c r="A313" s="112"/>
      <c r="B313" s="116">
        <v>3865</v>
      </c>
      <c r="C313" s="116" t="s">
        <v>227</v>
      </c>
      <c r="D313" s="116" t="s">
        <v>138</v>
      </c>
      <c r="E313" s="116">
        <v>1</v>
      </c>
      <c r="F313" s="117">
        <v>19.89</v>
      </c>
      <c r="G313" s="117">
        <v>19.89</v>
      </c>
      <c r="H313" s="112"/>
    </row>
    <row r="314" spans="1:8">
      <c r="A314" s="112"/>
      <c r="B314" s="116">
        <v>20083</v>
      </c>
      <c r="C314" s="116" t="s">
        <v>224</v>
      </c>
      <c r="D314" s="116" t="s">
        <v>138</v>
      </c>
      <c r="E314" s="116">
        <v>0.05</v>
      </c>
      <c r="F314" s="117">
        <v>58.84</v>
      </c>
      <c r="G314" s="117">
        <v>2.94</v>
      </c>
      <c r="H314" s="112"/>
    </row>
    <row r="315" spans="1:8">
      <c r="A315" s="112"/>
      <c r="B315" s="116">
        <v>38383</v>
      </c>
      <c r="C315" s="116" t="s">
        <v>225</v>
      </c>
      <c r="D315" s="116" t="s">
        <v>138</v>
      </c>
      <c r="E315" s="116">
        <v>2.75E-2</v>
      </c>
      <c r="F315" s="117">
        <v>1.92</v>
      </c>
      <c r="G315" s="117">
        <v>0.05</v>
      </c>
      <c r="H315" s="112"/>
    </row>
    <row r="316" spans="1:8" ht="22.5">
      <c r="A316" s="112"/>
      <c r="B316" s="116">
        <v>88248</v>
      </c>
      <c r="C316" s="116" t="s">
        <v>226</v>
      </c>
      <c r="D316" s="116" t="s">
        <v>92</v>
      </c>
      <c r="E316" s="116">
        <v>0.12239999999999999</v>
      </c>
      <c r="F316" s="117">
        <v>17.350000000000001</v>
      </c>
      <c r="G316" s="117">
        <v>2.12</v>
      </c>
      <c r="H316" s="112"/>
    </row>
    <row r="317" spans="1:8">
      <c r="A317" s="112"/>
      <c r="B317" s="116">
        <v>88267</v>
      </c>
      <c r="C317" s="116" t="s">
        <v>150</v>
      </c>
      <c r="D317" s="116" t="s">
        <v>92</v>
      </c>
      <c r="E317" s="116">
        <v>0.12239999999999999</v>
      </c>
      <c r="F317" s="117">
        <v>20.96</v>
      </c>
      <c r="G317" s="118">
        <v>2.57</v>
      </c>
      <c r="H317" s="112"/>
    </row>
    <row r="318" spans="1:8">
      <c r="A318" s="112"/>
      <c r="B318" s="112"/>
      <c r="C318" s="112"/>
      <c r="D318" s="112"/>
      <c r="E318" s="112"/>
      <c r="F318" s="112"/>
      <c r="G318" s="119">
        <v>28.91</v>
      </c>
      <c r="H318" s="112"/>
    </row>
    <row r="319" spans="1:8" ht="22.5">
      <c r="A319" s="122" t="s">
        <v>534</v>
      </c>
      <c r="B319" s="115">
        <v>89505</v>
      </c>
      <c r="C319" s="114" t="s">
        <v>69</v>
      </c>
      <c r="D319" s="114" t="s">
        <v>13</v>
      </c>
      <c r="E319" s="112"/>
      <c r="F319" s="112"/>
      <c r="G319" s="112"/>
      <c r="H319" s="112"/>
    </row>
    <row r="320" spans="1:8">
      <c r="A320" s="112"/>
      <c r="B320" s="116">
        <v>122</v>
      </c>
      <c r="C320" s="116" t="s">
        <v>222</v>
      </c>
      <c r="D320" s="116" t="s">
        <v>138</v>
      </c>
      <c r="E320" s="116">
        <v>2.12E-2</v>
      </c>
      <c r="F320" s="117">
        <v>51.93</v>
      </c>
      <c r="G320" s="117">
        <v>1.1000000000000001</v>
      </c>
      <c r="H320" s="112"/>
    </row>
    <row r="321" spans="1:8" ht="22.5">
      <c r="A321" s="112"/>
      <c r="B321" s="116">
        <v>3539</v>
      </c>
      <c r="C321" s="116" t="s">
        <v>228</v>
      </c>
      <c r="D321" s="116" t="s">
        <v>138</v>
      </c>
      <c r="E321" s="116">
        <v>1</v>
      </c>
      <c r="F321" s="117">
        <v>29.48</v>
      </c>
      <c r="G321" s="117">
        <v>29.48</v>
      </c>
      <c r="H321" s="112"/>
    </row>
    <row r="322" spans="1:8">
      <c r="A322" s="112"/>
      <c r="B322" s="116">
        <v>20083</v>
      </c>
      <c r="C322" s="116" t="s">
        <v>224</v>
      </c>
      <c r="D322" s="116" t="s">
        <v>138</v>
      </c>
      <c r="E322" s="116">
        <v>0.03</v>
      </c>
      <c r="F322" s="117">
        <v>58.84</v>
      </c>
      <c r="G322" s="117">
        <v>1.77</v>
      </c>
      <c r="H322" s="112"/>
    </row>
    <row r="323" spans="1:8">
      <c r="A323" s="112"/>
      <c r="B323" s="116">
        <v>38383</v>
      </c>
      <c r="C323" s="116" t="s">
        <v>225</v>
      </c>
      <c r="D323" s="116" t="s">
        <v>138</v>
      </c>
      <c r="E323" s="116">
        <v>2.2200000000000001E-2</v>
      </c>
      <c r="F323" s="117">
        <v>1.92</v>
      </c>
      <c r="G323" s="117">
        <v>0.04</v>
      </c>
      <c r="H323" s="112"/>
    </row>
    <row r="324" spans="1:8" ht="22.5">
      <c r="A324" s="112"/>
      <c r="B324" s="116">
        <v>88248</v>
      </c>
      <c r="C324" s="116" t="s">
        <v>226</v>
      </c>
      <c r="D324" s="116" t="s">
        <v>92</v>
      </c>
      <c r="E324" s="116">
        <v>0.15060000000000001</v>
      </c>
      <c r="F324" s="117">
        <v>17.350000000000001</v>
      </c>
      <c r="G324" s="117">
        <v>2.61</v>
      </c>
      <c r="H324" s="112"/>
    </row>
    <row r="325" spans="1:8">
      <c r="A325" s="112"/>
      <c r="B325" s="116">
        <v>88267</v>
      </c>
      <c r="C325" s="116" t="s">
        <v>150</v>
      </c>
      <c r="D325" s="116" t="s">
        <v>92</v>
      </c>
      <c r="E325" s="116">
        <v>0.15060000000000001</v>
      </c>
      <c r="F325" s="117">
        <v>20.96</v>
      </c>
      <c r="G325" s="118">
        <v>3.16</v>
      </c>
      <c r="H325" s="112"/>
    </row>
    <row r="326" spans="1:8">
      <c r="A326" s="112"/>
      <c r="B326" s="112"/>
      <c r="C326" s="112"/>
      <c r="D326" s="112"/>
      <c r="E326" s="112"/>
      <c r="F326" s="112"/>
      <c r="G326" s="119">
        <v>38.159999999999997</v>
      </c>
      <c r="H326" s="112"/>
    </row>
    <row r="327" spans="1:8" ht="22.5">
      <c r="A327" s="122" t="s">
        <v>535</v>
      </c>
      <c r="B327" s="115">
        <v>89513</v>
      </c>
      <c r="C327" s="114" t="s">
        <v>70</v>
      </c>
      <c r="D327" s="114" t="s">
        <v>13</v>
      </c>
      <c r="E327" s="112"/>
      <c r="F327" s="112"/>
      <c r="G327" s="112"/>
      <c r="H327" s="112"/>
    </row>
    <row r="328" spans="1:8">
      <c r="A328" s="112"/>
      <c r="B328" s="116">
        <v>122</v>
      </c>
      <c r="C328" s="116" t="s">
        <v>222</v>
      </c>
      <c r="D328" s="116" t="s">
        <v>138</v>
      </c>
      <c r="E328" s="116">
        <v>2.5899999999999999E-2</v>
      </c>
      <c r="F328" s="117">
        <v>51.93</v>
      </c>
      <c r="G328" s="117">
        <v>1.34</v>
      </c>
      <c r="H328" s="112"/>
    </row>
    <row r="329" spans="1:8" ht="22.5">
      <c r="A329" s="112"/>
      <c r="B329" s="116">
        <v>3511</v>
      </c>
      <c r="C329" s="116" t="s">
        <v>229</v>
      </c>
      <c r="D329" s="116" t="s">
        <v>138</v>
      </c>
      <c r="E329" s="116">
        <v>1</v>
      </c>
      <c r="F329" s="117">
        <v>86.95</v>
      </c>
      <c r="G329" s="117">
        <v>86.95</v>
      </c>
      <c r="H329" s="112"/>
    </row>
    <row r="330" spans="1:8">
      <c r="A330" s="112"/>
      <c r="B330" s="116">
        <v>20083</v>
      </c>
      <c r="C330" s="116" t="s">
        <v>224</v>
      </c>
      <c r="D330" s="116" t="s">
        <v>138</v>
      </c>
      <c r="E330" s="116">
        <v>0.05</v>
      </c>
      <c r="F330" s="117">
        <v>58.84</v>
      </c>
      <c r="G330" s="117">
        <v>2.94</v>
      </c>
      <c r="H330" s="112"/>
    </row>
    <row r="331" spans="1:8">
      <c r="A331" s="112"/>
      <c r="B331" s="116">
        <v>38383</v>
      </c>
      <c r="C331" s="116" t="s">
        <v>225</v>
      </c>
      <c r="D331" s="116" t="s">
        <v>138</v>
      </c>
      <c r="E331" s="116">
        <v>2.75E-2</v>
      </c>
      <c r="F331" s="117">
        <v>1.92</v>
      </c>
      <c r="G331" s="117">
        <v>0.05</v>
      </c>
      <c r="H331" s="112"/>
    </row>
    <row r="332" spans="1:8" ht="22.5">
      <c r="A332" s="112"/>
      <c r="B332" s="116">
        <v>88248</v>
      </c>
      <c r="C332" s="116" t="s">
        <v>226</v>
      </c>
      <c r="D332" s="116" t="s">
        <v>92</v>
      </c>
      <c r="E332" s="116">
        <v>0.1847</v>
      </c>
      <c r="F332" s="117">
        <v>17.350000000000001</v>
      </c>
      <c r="G332" s="117">
        <v>3.2</v>
      </c>
      <c r="H332" s="112"/>
    </row>
    <row r="333" spans="1:8">
      <c r="A333" s="112"/>
      <c r="B333" s="116">
        <v>88267</v>
      </c>
      <c r="C333" s="116" t="s">
        <v>150</v>
      </c>
      <c r="D333" s="116" t="s">
        <v>92</v>
      </c>
      <c r="E333" s="116">
        <v>0.1847</v>
      </c>
      <c r="F333" s="117">
        <v>20.96</v>
      </c>
      <c r="G333" s="118">
        <v>3.87</v>
      </c>
      <c r="H333" s="112"/>
    </row>
    <row r="334" spans="1:8">
      <c r="A334" s="112"/>
      <c r="B334" s="112"/>
      <c r="C334" s="112"/>
      <c r="D334" s="112"/>
      <c r="E334" s="112"/>
      <c r="F334" s="112"/>
      <c r="G334" s="119">
        <v>98.35</v>
      </c>
      <c r="H334" s="112"/>
    </row>
    <row r="335" spans="1:8" ht="22.5">
      <c r="A335" s="122" t="s">
        <v>536</v>
      </c>
      <c r="B335" s="115">
        <v>89506</v>
      </c>
      <c r="C335" s="114" t="s">
        <v>71</v>
      </c>
      <c r="D335" s="114" t="s">
        <v>13</v>
      </c>
      <c r="E335" s="112"/>
      <c r="F335" s="112"/>
      <c r="G335" s="112"/>
      <c r="H335" s="112"/>
    </row>
    <row r="336" spans="1:8">
      <c r="A336" s="112"/>
      <c r="B336" s="116">
        <v>122</v>
      </c>
      <c r="C336" s="116" t="s">
        <v>222</v>
      </c>
      <c r="D336" s="116" t="s">
        <v>138</v>
      </c>
      <c r="E336" s="116">
        <v>2.12E-2</v>
      </c>
      <c r="F336" s="117">
        <v>51.93</v>
      </c>
      <c r="G336" s="117">
        <v>1.1000000000000001</v>
      </c>
      <c r="H336" s="112"/>
    </row>
    <row r="337" spans="1:8" ht="22.5">
      <c r="A337" s="112"/>
      <c r="B337" s="116">
        <v>3477</v>
      </c>
      <c r="C337" s="116" t="s">
        <v>230</v>
      </c>
      <c r="D337" s="116" t="s">
        <v>138</v>
      </c>
      <c r="E337" s="116">
        <v>1</v>
      </c>
      <c r="F337" s="117">
        <v>27.7</v>
      </c>
      <c r="G337" s="117">
        <v>27.7</v>
      </c>
      <c r="H337" s="112"/>
    </row>
    <row r="338" spans="1:8">
      <c r="A338" s="112"/>
      <c r="B338" s="116">
        <v>20083</v>
      </c>
      <c r="C338" s="116" t="s">
        <v>224</v>
      </c>
      <c r="D338" s="116" t="s">
        <v>138</v>
      </c>
      <c r="E338" s="116">
        <v>0.03</v>
      </c>
      <c r="F338" s="117">
        <v>58.84</v>
      </c>
      <c r="G338" s="117">
        <v>1.77</v>
      </c>
      <c r="H338" s="112"/>
    </row>
    <row r="339" spans="1:8">
      <c r="A339" s="112"/>
      <c r="B339" s="116">
        <v>38383</v>
      </c>
      <c r="C339" s="116" t="s">
        <v>225</v>
      </c>
      <c r="D339" s="116" t="s">
        <v>138</v>
      </c>
      <c r="E339" s="116">
        <v>2.2200000000000001E-2</v>
      </c>
      <c r="F339" s="117">
        <v>1.92</v>
      </c>
      <c r="G339" s="117">
        <v>0.04</v>
      </c>
      <c r="H339" s="112"/>
    </row>
    <row r="340" spans="1:8" ht="22.5">
      <c r="A340" s="112"/>
      <c r="B340" s="116">
        <v>88248</v>
      </c>
      <c r="C340" s="116" t="s">
        <v>226</v>
      </c>
      <c r="D340" s="116" t="s">
        <v>92</v>
      </c>
      <c r="E340" s="116">
        <v>0.15060000000000001</v>
      </c>
      <c r="F340" s="117">
        <v>17.350000000000001</v>
      </c>
      <c r="G340" s="117">
        <v>2.61</v>
      </c>
      <c r="H340" s="112"/>
    </row>
    <row r="341" spans="1:8">
      <c r="A341" s="112"/>
      <c r="B341" s="116">
        <v>88267</v>
      </c>
      <c r="C341" s="116" t="s">
        <v>150</v>
      </c>
      <c r="D341" s="116" t="s">
        <v>92</v>
      </c>
      <c r="E341" s="116">
        <v>0.15060000000000001</v>
      </c>
      <c r="F341" s="117">
        <v>20.96</v>
      </c>
      <c r="G341" s="118">
        <v>3.16</v>
      </c>
      <c r="H341" s="112"/>
    </row>
    <row r="342" spans="1:8">
      <c r="A342" s="112"/>
      <c r="B342" s="112"/>
      <c r="C342" s="112"/>
      <c r="D342" s="112"/>
      <c r="E342" s="112"/>
      <c r="F342" s="112"/>
      <c r="G342" s="119">
        <v>36.380000000000003</v>
      </c>
      <c r="H342" s="112"/>
    </row>
    <row r="343" spans="1:8" ht="22.5">
      <c r="A343" s="122" t="s">
        <v>537</v>
      </c>
      <c r="B343" s="115">
        <v>89515</v>
      </c>
      <c r="C343" s="114" t="s">
        <v>72</v>
      </c>
      <c r="D343" s="114" t="s">
        <v>13</v>
      </c>
      <c r="E343" s="112"/>
      <c r="F343" s="112"/>
      <c r="G343" s="112"/>
      <c r="H343" s="112"/>
    </row>
    <row r="344" spans="1:8">
      <c r="A344" s="112"/>
      <c r="B344" s="116">
        <v>122</v>
      </c>
      <c r="C344" s="116" t="s">
        <v>222</v>
      </c>
      <c r="D344" s="116" t="s">
        <v>138</v>
      </c>
      <c r="E344" s="116">
        <v>2.5899999999999999E-2</v>
      </c>
      <c r="F344" s="117">
        <v>51.93</v>
      </c>
      <c r="G344" s="117">
        <v>1.34</v>
      </c>
      <c r="H344" s="112"/>
    </row>
    <row r="345" spans="1:8" ht="22.5">
      <c r="A345" s="112"/>
      <c r="B345" s="116">
        <v>3478</v>
      </c>
      <c r="C345" s="116" t="s">
        <v>231</v>
      </c>
      <c r="D345" s="116" t="s">
        <v>138</v>
      </c>
      <c r="E345" s="116">
        <v>1</v>
      </c>
      <c r="F345" s="117">
        <v>66.42</v>
      </c>
      <c r="G345" s="117">
        <v>66.42</v>
      </c>
      <c r="H345" s="112"/>
    </row>
    <row r="346" spans="1:8">
      <c r="A346" s="112"/>
      <c r="B346" s="116">
        <v>20083</v>
      </c>
      <c r="C346" s="116" t="s">
        <v>224</v>
      </c>
      <c r="D346" s="116" t="s">
        <v>138</v>
      </c>
      <c r="E346" s="116">
        <v>0.05</v>
      </c>
      <c r="F346" s="117">
        <v>58.84</v>
      </c>
      <c r="G346" s="117">
        <v>2.94</v>
      </c>
      <c r="H346" s="112"/>
    </row>
    <row r="347" spans="1:8">
      <c r="A347" s="112"/>
      <c r="B347" s="116">
        <v>38383</v>
      </c>
      <c r="C347" s="116" t="s">
        <v>225</v>
      </c>
      <c r="D347" s="116" t="s">
        <v>138</v>
      </c>
      <c r="E347" s="116">
        <v>2.75E-2</v>
      </c>
      <c r="F347" s="117">
        <v>1.92</v>
      </c>
      <c r="G347" s="117">
        <v>0.05</v>
      </c>
      <c r="H347" s="112"/>
    </row>
    <row r="348" spans="1:8" ht="22.5">
      <c r="A348" s="112"/>
      <c r="B348" s="116">
        <v>88248</v>
      </c>
      <c r="C348" s="116" t="s">
        <v>226</v>
      </c>
      <c r="D348" s="116" t="s">
        <v>92</v>
      </c>
      <c r="E348" s="116">
        <v>0.1847</v>
      </c>
      <c r="F348" s="117">
        <v>17.350000000000001</v>
      </c>
      <c r="G348" s="117">
        <v>3.2</v>
      </c>
      <c r="H348" s="112"/>
    </row>
    <row r="349" spans="1:8">
      <c r="A349" s="112"/>
      <c r="B349" s="116">
        <v>88267</v>
      </c>
      <c r="C349" s="116" t="s">
        <v>150</v>
      </c>
      <c r="D349" s="116" t="s">
        <v>92</v>
      </c>
      <c r="E349" s="116">
        <v>0.1847</v>
      </c>
      <c r="F349" s="117">
        <v>20.96</v>
      </c>
      <c r="G349" s="118">
        <v>3.87</v>
      </c>
      <c r="H349" s="112"/>
    </row>
    <row r="350" spans="1:8">
      <c r="A350" s="112"/>
      <c r="B350" s="112"/>
      <c r="C350" s="112"/>
      <c r="D350" s="112"/>
      <c r="E350" s="112"/>
      <c r="F350" s="112"/>
      <c r="G350" s="119">
        <v>77.819999999999993</v>
      </c>
      <c r="H350" s="112"/>
    </row>
    <row r="351" spans="1:8" ht="22.5">
      <c r="A351" s="122" t="s">
        <v>538</v>
      </c>
      <c r="B351" s="115">
        <v>89628</v>
      </c>
      <c r="C351" s="114" t="s">
        <v>73</v>
      </c>
      <c r="D351" s="114" t="s">
        <v>13</v>
      </c>
      <c r="E351" s="112"/>
      <c r="F351" s="112"/>
      <c r="G351" s="112"/>
      <c r="H351" s="112"/>
    </row>
    <row r="352" spans="1:8">
      <c r="A352" s="112"/>
      <c r="B352" s="116">
        <v>122</v>
      </c>
      <c r="C352" s="116" t="s">
        <v>222</v>
      </c>
      <c r="D352" s="116" t="s">
        <v>138</v>
      </c>
      <c r="E352" s="116">
        <v>3.1800000000000002E-2</v>
      </c>
      <c r="F352" s="117">
        <v>51.93</v>
      </c>
      <c r="G352" s="117">
        <v>1.65</v>
      </c>
      <c r="H352" s="112"/>
    </row>
    <row r="353" spans="1:8">
      <c r="A353" s="112"/>
      <c r="B353" s="116">
        <v>7143</v>
      </c>
      <c r="C353" s="116" t="s">
        <v>232</v>
      </c>
      <c r="D353" s="116" t="s">
        <v>138</v>
      </c>
      <c r="E353" s="116">
        <v>1</v>
      </c>
      <c r="F353" s="117">
        <v>31.53</v>
      </c>
      <c r="G353" s="117">
        <v>31.53</v>
      </c>
      <c r="H353" s="112"/>
    </row>
    <row r="354" spans="1:8">
      <c r="A354" s="112"/>
      <c r="B354" s="116">
        <v>20083</v>
      </c>
      <c r="C354" s="116" t="s">
        <v>224</v>
      </c>
      <c r="D354" s="116" t="s">
        <v>138</v>
      </c>
      <c r="E354" s="116">
        <v>4.4999999999999998E-2</v>
      </c>
      <c r="F354" s="117">
        <v>58.84</v>
      </c>
      <c r="G354" s="117">
        <v>2.65</v>
      </c>
      <c r="H354" s="112"/>
    </row>
    <row r="355" spans="1:8">
      <c r="A355" s="112"/>
      <c r="B355" s="116">
        <v>38383</v>
      </c>
      <c r="C355" s="116" t="s">
        <v>225</v>
      </c>
      <c r="D355" s="116" t="s">
        <v>138</v>
      </c>
      <c r="E355" s="116">
        <v>3.3300000000000003E-2</v>
      </c>
      <c r="F355" s="117">
        <v>1.92</v>
      </c>
      <c r="G355" s="117">
        <v>0.06</v>
      </c>
      <c r="H355" s="112"/>
    </row>
    <row r="356" spans="1:8" ht="22.5">
      <c r="A356" s="112"/>
      <c r="B356" s="116">
        <v>88248</v>
      </c>
      <c r="C356" s="116" t="s">
        <v>226</v>
      </c>
      <c r="D356" s="116" t="s">
        <v>92</v>
      </c>
      <c r="E356" s="116">
        <v>0.2</v>
      </c>
      <c r="F356" s="117">
        <v>17.350000000000001</v>
      </c>
      <c r="G356" s="117">
        <v>3.47</v>
      </c>
      <c r="H356" s="112"/>
    </row>
    <row r="357" spans="1:8">
      <c r="A357" s="112"/>
      <c r="B357" s="116">
        <v>88267</v>
      </c>
      <c r="C357" s="116" t="s">
        <v>150</v>
      </c>
      <c r="D357" s="116" t="s">
        <v>92</v>
      </c>
      <c r="E357" s="116">
        <v>0.2</v>
      </c>
      <c r="F357" s="117">
        <v>20.96</v>
      </c>
      <c r="G357" s="118">
        <v>4.1900000000000004</v>
      </c>
      <c r="H357" s="112"/>
    </row>
    <row r="358" spans="1:8">
      <c r="A358" s="112"/>
      <c r="B358" s="112"/>
      <c r="C358" s="112"/>
      <c r="D358" s="112"/>
      <c r="E358" s="112"/>
      <c r="F358" s="112"/>
      <c r="G358" s="119">
        <v>43.55</v>
      </c>
      <c r="H358" s="112"/>
    </row>
    <row r="359" spans="1:8" ht="22.5">
      <c r="A359" s="122" t="s">
        <v>539</v>
      </c>
      <c r="B359" s="115">
        <v>89629</v>
      </c>
      <c r="C359" s="114" t="s">
        <v>74</v>
      </c>
      <c r="D359" s="114" t="s">
        <v>13</v>
      </c>
      <c r="E359" s="112"/>
      <c r="F359" s="112"/>
      <c r="G359" s="112"/>
      <c r="H359" s="112"/>
    </row>
    <row r="360" spans="1:8">
      <c r="A360" s="112"/>
      <c r="B360" s="116">
        <v>122</v>
      </c>
      <c r="C360" s="116" t="s">
        <v>222</v>
      </c>
      <c r="D360" s="116" t="s">
        <v>138</v>
      </c>
      <c r="E360" s="116">
        <v>3.8800000000000001E-2</v>
      </c>
      <c r="F360" s="117">
        <v>51.93</v>
      </c>
      <c r="G360" s="117">
        <v>2.0099999999999998</v>
      </c>
      <c r="H360" s="112"/>
    </row>
    <row r="361" spans="1:8">
      <c r="A361" s="112"/>
      <c r="B361" s="116">
        <v>7144</v>
      </c>
      <c r="C361" s="116" t="s">
        <v>233</v>
      </c>
      <c r="D361" s="116" t="s">
        <v>138</v>
      </c>
      <c r="E361" s="116">
        <v>1</v>
      </c>
      <c r="F361" s="117">
        <v>58.49</v>
      </c>
      <c r="G361" s="117">
        <v>58.49</v>
      </c>
      <c r="H361" s="112"/>
    </row>
    <row r="362" spans="1:8">
      <c r="A362" s="112"/>
      <c r="B362" s="116">
        <v>20083</v>
      </c>
      <c r="C362" s="116" t="s">
        <v>224</v>
      </c>
      <c r="D362" s="116" t="s">
        <v>138</v>
      </c>
      <c r="E362" s="116">
        <v>7.4999999999999997E-2</v>
      </c>
      <c r="F362" s="117">
        <v>58.84</v>
      </c>
      <c r="G362" s="117">
        <v>4.41</v>
      </c>
      <c r="H362" s="112"/>
    </row>
    <row r="363" spans="1:8">
      <c r="A363" s="112"/>
      <c r="B363" s="116">
        <v>38383</v>
      </c>
      <c r="C363" s="116" t="s">
        <v>225</v>
      </c>
      <c r="D363" s="116" t="s">
        <v>138</v>
      </c>
      <c r="E363" s="116">
        <v>4.1300000000000003E-2</v>
      </c>
      <c r="F363" s="117">
        <v>1.92</v>
      </c>
      <c r="G363" s="117">
        <v>0.08</v>
      </c>
      <c r="H363" s="112"/>
    </row>
    <row r="364" spans="1:8" ht="22.5">
      <c r="A364" s="112"/>
      <c r="B364" s="116">
        <v>88248</v>
      </c>
      <c r="C364" s="116" t="s">
        <v>226</v>
      </c>
      <c r="D364" s="116" t="s">
        <v>92</v>
      </c>
      <c r="E364" s="116">
        <v>0.24590000000000001</v>
      </c>
      <c r="F364" s="117">
        <v>17.350000000000001</v>
      </c>
      <c r="G364" s="117">
        <v>4.2699999999999996</v>
      </c>
      <c r="H364" s="112"/>
    </row>
    <row r="365" spans="1:8">
      <c r="A365" s="112"/>
      <c r="B365" s="116">
        <v>88267</v>
      </c>
      <c r="C365" s="116" t="s">
        <v>150</v>
      </c>
      <c r="D365" s="116" t="s">
        <v>92</v>
      </c>
      <c r="E365" s="116">
        <v>0.24590000000000001</v>
      </c>
      <c r="F365" s="117">
        <v>20.96</v>
      </c>
      <c r="G365" s="118">
        <v>5.15</v>
      </c>
      <c r="H365" s="112"/>
    </row>
    <row r="366" spans="1:8">
      <c r="A366" s="112"/>
      <c r="B366" s="112"/>
      <c r="C366" s="112"/>
      <c r="D366" s="112"/>
      <c r="E366" s="112"/>
      <c r="F366" s="112"/>
      <c r="G366" s="119">
        <v>74.41</v>
      </c>
      <c r="H366" s="112"/>
    </row>
    <row r="367" spans="1:8" ht="22.5">
      <c r="A367" s="122" t="s">
        <v>540</v>
      </c>
      <c r="B367" s="115">
        <v>89450</v>
      </c>
      <c r="C367" s="114" t="s">
        <v>75</v>
      </c>
      <c r="D367" s="114" t="s">
        <v>24</v>
      </c>
      <c r="E367" s="112"/>
      <c r="F367" s="112"/>
      <c r="G367" s="112"/>
      <c r="H367" s="112"/>
    </row>
    <row r="368" spans="1:8">
      <c r="A368" s="112"/>
      <c r="B368" s="116">
        <v>9873</v>
      </c>
      <c r="C368" s="116" t="s">
        <v>234</v>
      </c>
      <c r="D368" s="116" t="s">
        <v>115</v>
      </c>
      <c r="E368" s="116">
        <v>1.0492999999999999</v>
      </c>
      <c r="F368" s="117">
        <v>25.87</v>
      </c>
      <c r="G368" s="117">
        <v>27.15</v>
      </c>
      <c r="H368" s="112"/>
    </row>
    <row r="369" spans="1:8">
      <c r="A369" s="112"/>
      <c r="B369" s="116">
        <v>38383</v>
      </c>
      <c r="C369" s="116" t="s">
        <v>225</v>
      </c>
      <c r="D369" s="116" t="s">
        <v>138</v>
      </c>
      <c r="E369" s="116">
        <v>9.2999999999999992E-3</v>
      </c>
      <c r="F369" s="117">
        <v>1.92</v>
      </c>
      <c r="G369" s="117">
        <v>0.02</v>
      </c>
      <c r="H369" s="112"/>
    </row>
    <row r="370" spans="1:8" ht="22.5">
      <c r="A370" s="112"/>
      <c r="B370" s="116">
        <v>88248</v>
      </c>
      <c r="C370" s="116" t="s">
        <v>226</v>
      </c>
      <c r="D370" s="116" t="s">
        <v>92</v>
      </c>
      <c r="E370" s="116">
        <v>0.04</v>
      </c>
      <c r="F370" s="117">
        <v>17.350000000000001</v>
      </c>
      <c r="G370" s="117">
        <v>0.69</v>
      </c>
      <c r="H370" s="112"/>
    </row>
    <row r="371" spans="1:8">
      <c r="A371" s="112"/>
      <c r="B371" s="116">
        <v>88267</v>
      </c>
      <c r="C371" s="116" t="s">
        <v>150</v>
      </c>
      <c r="D371" s="116" t="s">
        <v>92</v>
      </c>
      <c r="E371" s="116">
        <v>0.04</v>
      </c>
      <c r="F371" s="117">
        <v>20.96</v>
      </c>
      <c r="G371" s="118">
        <v>0.84</v>
      </c>
      <c r="H371" s="112"/>
    </row>
    <row r="372" spans="1:8">
      <c r="A372" s="112"/>
      <c r="B372" s="112"/>
      <c r="C372" s="112"/>
      <c r="D372" s="112"/>
      <c r="E372" s="112"/>
      <c r="F372" s="112"/>
      <c r="G372" s="119">
        <v>28.7</v>
      </c>
      <c r="H372" s="112"/>
    </row>
    <row r="373" spans="1:8" ht="22.5">
      <c r="A373" s="122" t="s">
        <v>532</v>
      </c>
      <c r="B373" s="115">
        <v>89451</v>
      </c>
      <c r="C373" s="114" t="s">
        <v>76</v>
      </c>
      <c r="D373" s="114" t="s">
        <v>24</v>
      </c>
      <c r="E373" s="112"/>
      <c r="F373" s="112"/>
      <c r="G373" s="112"/>
      <c r="H373" s="112"/>
    </row>
    <row r="374" spans="1:8">
      <c r="A374" s="112"/>
      <c r="B374" s="116">
        <v>9871</v>
      </c>
      <c r="C374" s="116" t="s">
        <v>235</v>
      </c>
      <c r="D374" s="116" t="s">
        <v>115</v>
      </c>
      <c r="E374" s="116">
        <v>1.0492999999999999</v>
      </c>
      <c r="F374" s="117">
        <v>42.86</v>
      </c>
      <c r="G374" s="117">
        <v>44.97</v>
      </c>
      <c r="H374" s="112"/>
    </row>
    <row r="375" spans="1:8">
      <c r="A375" s="112"/>
      <c r="B375" s="116">
        <v>38383</v>
      </c>
      <c r="C375" s="116" t="s">
        <v>225</v>
      </c>
      <c r="D375" s="116" t="s">
        <v>138</v>
      </c>
      <c r="E375" s="116">
        <v>1.15E-2</v>
      </c>
      <c r="F375" s="117">
        <v>1.92</v>
      </c>
      <c r="G375" s="117">
        <v>0.02</v>
      </c>
      <c r="H375" s="112"/>
    </row>
    <row r="376" spans="1:8" ht="22.5">
      <c r="A376" s="112"/>
      <c r="B376" s="116">
        <v>88248</v>
      </c>
      <c r="C376" s="116" t="s">
        <v>226</v>
      </c>
      <c r="D376" s="116" t="s">
        <v>92</v>
      </c>
      <c r="E376" s="116">
        <v>4.9399999999999999E-2</v>
      </c>
      <c r="F376" s="117">
        <v>17.350000000000001</v>
      </c>
      <c r="G376" s="117">
        <v>0.86</v>
      </c>
      <c r="H376" s="112"/>
    </row>
    <row r="377" spans="1:8">
      <c r="A377" s="112"/>
      <c r="B377" s="116">
        <v>88267</v>
      </c>
      <c r="C377" s="116" t="s">
        <v>150</v>
      </c>
      <c r="D377" s="116" t="s">
        <v>92</v>
      </c>
      <c r="E377" s="116">
        <v>4.9399999999999999E-2</v>
      </c>
      <c r="F377" s="117">
        <v>20.96</v>
      </c>
      <c r="G377" s="118">
        <v>1.04</v>
      </c>
      <c r="H377" s="112"/>
    </row>
    <row r="378" spans="1:8">
      <c r="A378" s="112"/>
      <c r="B378" s="112"/>
      <c r="C378" s="112"/>
      <c r="D378" s="112"/>
      <c r="E378" s="112"/>
      <c r="F378" s="112"/>
      <c r="G378" s="119">
        <v>46.89</v>
      </c>
      <c r="H378" s="112"/>
    </row>
    <row r="379" spans="1:8" ht="22.5">
      <c r="A379" s="122" t="s">
        <v>542</v>
      </c>
      <c r="B379" s="115">
        <v>94493</v>
      </c>
      <c r="C379" s="114" t="s">
        <v>77</v>
      </c>
      <c r="D379" s="114" t="s">
        <v>13</v>
      </c>
      <c r="E379" s="112"/>
      <c r="F379" s="112"/>
      <c r="G379" s="112"/>
      <c r="H379" s="112"/>
    </row>
    <row r="380" spans="1:8" ht="22.5">
      <c r="A380" s="112"/>
      <c r="B380" s="116">
        <v>11678</v>
      </c>
      <c r="C380" s="116" t="s">
        <v>236</v>
      </c>
      <c r="D380" s="116" t="s">
        <v>138</v>
      </c>
      <c r="E380" s="116">
        <v>1</v>
      </c>
      <c r="F380" s="117">
        <v>73.239999999999995</v>
      </c>
      <c r="G380" s="117">
        <v>73.239999999999995</v>
      </c>
      <c r="H380" s="112"/>
    </row>
    <row r="381" spans="1:8">
      <c r="A381" s="112"/>
      <c r="B381" s="116">
        <v>20080</v>
      </c>
      <c r="C381" s="116" t="s">
        <v>237</v>
      </c>
      <c r="D381" s="116" t="s">
        <v>138</v>
      </c>
      <c r="E381" s="116">
        <v>0.15429999999999999</v>
      </c>
      <c r="F381" s="117">
        <v>16.95</v>
      </c>
      <c r="G381" s="117">
        <v>2.62</v>
      </c>
      <c r="H381" s="112"/>
    </row>
    <row r="382" spans="1:8">
      <c r="A382" s="112"/>
      <c r="B382" s="116">
        <v>20083</v>
      </c>
      <c r="C382" s="116" t="s">
        <v>224</v>
      </c>
      <c r="D382" s="116" t="s">
        <v>138</v>
      </c>
      <c r="E382" s="116">
        <v>4.1000000000000002E-2</v>
      </c>
      <c r="F382" s="117">
        <v>58.84</v>
      </c>
      <c r="G382" s="117">
        <v>2.41</v>
      </c>
      <c r="H382" s="112"/>
    </row>
    <row r="383" spans="1:8">
      <c r="A383" s="112"/>
      <c r="B383" s="116">
        <v>38383</v>
      </c>
      <c r="C383" s="116" t="s">
        <v>225</v>
      </c>
      <c r="D383" s="116" t="s">
        <v>138</v>
      </c>
      <c r="E383" s="116">
        <v>1.84E-2</v>
      </c>
      <c r="F383" s="117">
        <v>1.92</v>
      </c>
      <c r="G383" s="117">
        <v>0.04</v>
      </c>
      <c r="H383" s="112"/>
    </row>
    <row r="384" spans="1:8" ht="22.5">
      <c r="A384" s="112"/>
      <c r="B384" s="116">
        <v>88248</v>
      </c>
      <c r="C384" s="116" t="s">
        <v>226</v>
      </c>
      <c r="D384" s="116" t="s">
        <v>92</v>
      </c>
      <c r="E384" s="116">
        <v>0.18379999999999999</v>
      </c>
      <c r="F384" s="117">
        <v>17.350000000000001</v>
      </c>
      <c r="G384" s="117">
        <v>3.19</v>
      </c>
      <c r="H384" s="112"/>
    </row>
    <row r="385" spans="1:8">
      <c r="A385" s="112"/>
      <c r="B385" s="116">
        <v>88267</v>
      </c>
      <c r="C385" s="116" t="s">
        <v>150</v>
      </c>
      <c r="D385" s="116" t="s">
        <v>92</v>
      </c>
      <c r="E385" s="116">
        <v>0.18379999999999999</v>
      </c>
      <c r="F385" s="117">
        <v>20.96</v>
      </c>
      <c r="G385" s="118">
        <v>3.85</v>
      </c>
      <c r="H385" s="112"/>
    </row>
    <row r="386" spans="1:8">
      <c r="A386" s="112"/>
      <c r="B386" s="112"/>
      <c r="C386" s="112"/>
      <c r="D386" s="112"/>
      <c r="E386" s="112"/>
      <c r="F386" s="112"/>
      <c r="G386" s="119">
        <v>85.35</v>
      </c>
      <c r="H386" s="112"/>
    </row>
    <row r="387" spans="1:8" ht="33.75">
      <c r="A387" s="122" t="s">
        <v>543</v>
      </c>
      <c r="B387" s="115">
        <v>101918</v>
      </c>
      <c r="C387" s="114" t="s">
        <v>78</v>
      </c>
      <c r="D387" s="114" t="s">
        <v>24</v>
      </c>
      <c r="E387" s="112"/>
      <c r="F387" s="112"/>
      <c r="G387" s="112"/>
      <c r="H387" s="112"/>
    </row>
    <row r="388" spans="1:8" ht="22.5">
      <c r="A388" s="112"/>
      <c r="B388" s="116">
        <v>7693</v>
      </c>
      <c r="C388" s="116" t="s">
        <v>238</v>
      </c>
      <c r="D388" s="116" t="s">
        <v>115</v>
      </c>
      <c r="E388" s="116">
        <v>1.0390999999999999</v>
      </c>
      <c r="F388" s="117">
        <v>178.27</v>
      </c>
      <c r="G388" s="117">
        <v>185.24</v>
      </c>
      <c r="H388" s="112"/>
    </row>
    <row r="389" spans="1:8" ht="22.5">
      <c r="A389" s="112"/>
      <c r="B389" s="116">
        <v>88248</v>
      </c>
      <c r="C389" s="116" t="s">
        <v>226</v>
      </c>
      <c r="D389" s="116" t="s">
        <v>92</v>
      </c>
      <c r="E389" s="116">
        <v>0.62129999999999996</v>
      </c>
      <c r="F389" s="117">
        <v>17.350000000000001</v>
      </c>
      <c r="G389" s="117">
        <v>10.78</v>
      </c>
      <c r="H389" s="112"/>
    </row>
    <row r="390" spans="1:8">
      <c r="A390" s="112"/>
      <c r="B390" s="116">
        <v>88267</v>
      </c>
      <c r="C390" s="116" t="s">
        <v>150</v>
      </c>
      <c r="D390" s="116" t="s">
        <v>92</v>
      </c>
      <c r="E390" s="116">
        <v>0.62129999999999996</v>
      </c>
      <c r="F390" s="117">
        <v>20.96</v>
      </c>
      <c r="G390" s="118">
        <v>13.02</v>
      </c>
      <c r="H390" s="112"/>
    </row>
    <row r="391" spans="1:8">
      <c r="A391" s="112"/>
      <c r="B391" s="112"/>
      <c r="C391" s="112"/>
      <c r="D391" s="112"/>
      <c r="E391" s="112"/>
      <c r="F391" s="112"/>
      <c r="G391" s="119">
        <v>209.04</v>
      </c>
      <c r="H391" s="112"/>
    </row>
    <row r="392" spans="1:8" ht="22.5">
      <c r="A392" s="122" t="s">
        <v>545</v>
      </c>
      <c r="B392" s="115">
        <v>91867</v>
      </c>
      <c r="C392" s="114" t="s">
        <v>79</v>
      </c>
      <c r="D392" s="114" t="s">
        <v>24</v>
      </c>
      <c r="E392" s="112"/>
      <c r="F392" s="112"/>
      <c r="G392" s="112"/>
      <c r="H392" s="110"/>
    </row>
    <row r="393" spans="1:8">
      <c r="A393" s="112"/>
      <c r="B393" s="116">
        <v>2674</v>
      </c>
      <c r="C393" s="116" t="s">
        <v>239</v>
      </c>
      <c r="D393" s="116" t="s">
        <v>115</v>
      </c>
      <c r="E393" s="116">
        <v>1.0169999999999999</v>
      </c>
      <c r="F393" s="117">
        <v>5.07</v>
      </c>
      <c r="G393" s="117">
        <v>5.16</v>
      </c>
      <c r="H393" s="112"/>
    </row>
    <row r="394" spans="1:8" ht="22.5">
      <c r="A394" s="112"/>
      <c r="B394" s="116">
        <v>43132</v>
      </c>
      <c r="C394" s="116" t="s">
        <v>187</v>
      </c>
      <c r="D394" s="116" t="s">
        <v>119</v>
      </c>
      <c r="E394" s="116">
        <v>1.8E-3</v>
      </c>
      <c r="F394" s="117">
        <v>25</v>
      </c>
      <c r="G394" s="117">
        <v>0.05</v>
      </c>
      <c r="H394" s="112"/>
    </row>
    <row r="395" spans="1:8">
      <c r="A395" s="112"/>
      <c r="B395" s="116">
        <v>88247</v>
      </c>
      <c r="C395" s="116" t="s">
        <v>240</v>
      </c>
      <c r="D395" s="116" t="s">
        <v>92</v>
      </c>
      <c r="E395" s="116">
        <v>9.4E-2</v>
      </c>
      <c r="F395" s="117">
        <v>18.170000000000002</v>
      </c>
      <c r="G395" s="117">
        <v>1.71</v>
      </c>
      <c r="H395" s="112"/>
    </row>
    <row r="396" spans="1:8">
      <c r="A396" s="112"/>
      <c r="B396" s="116">
        <v>88264</v>
      </c>
      <c r="C396" s="116" t="s">
        <v>149</v>
      </c>
      <c r="D396" s="116" t="s">
        <v>92</v>
      </c>
      <c r="E396" s="116">
        <v>9.4E-2</v>
      </c>
      <c r="F396" s="117">
        <v>22.02</v>
      </c>
      <c r="G396" s="118">
        <v>2.0699999999999998</v>
      </c>
      <c r="H396" s="112"/>
    </row>
    <row r="397" spans="1:8">
      <c r="A397" s="112"/>
      <c r="B397" s="112"/>
      <c r="C397" s="112"/>
      <c r="D397" s="112"/>
      <c r="E397" s="112"/>
      <c r="F397" s="112"/>
      <c r="G397" s="119">
        <v>8.99</v>
      </c>
      <c r="H397" s="112"/>
    </row>
    <row r="398" spans="1:8" ht="22.5">
      <c r="A398" s="122" t="s">
        <v>547</v>
      </c>
      <c r="B398" s="115">
        <v>91868</v>
      </c>
      <c r="C398" s="114" t="s">
        <v>80</v>
      </c>
      <c r="D398" s="114" t="s">
        <v>24</v>
      </c>
      <c r="E398" s="112"/>
      <c r="F398" s="112"/>
      <c r="G398" s="112"/>
      <c r="H398" s="112"/>
    </row>
    <row r="399" spans="1:8">
      <c r="A399" s="112"/>
      <c r="B399" s="116">
        <v>2685</v>
      </c>
      <c r="C399" s="116" t="s">
        <v>241</v>
      </c>
      <c r="D399" s="116" t="s">
        <v>115</v>
      </c>
      <c r="E399" s="116">
        <v>1.0169999999999999</v>
      </c>
      <c r="F399" s="117">
        <v>7.92</v>
      </c>
      <c r="G399" s="117">
        <v>8.0500000000000007</v>
      </c>
      <c r="H399" s="112"/>
    </row>
    <row r="400" spans="1:8" ht="22.5">
      <c r="A400" s="112"/>
      <c r="B400" s="116">
        <v>43132</v>
      </c>
      <c r="C400" s="116" t="s">
        <v>187</v>
      </c>
      <c r="D400" s="116" t="s">
        <v>119</v>
      </c>
      <c r="E400" s="116">
        <v>2E-3</v>
      </c>
      <c r="F400" s="117">
        <v>25</v>
      </c>
      <c r="G400" s="117">
        <v>0.05</v>
      </c>
      <c r="H400" s="112"/>
    </row>
    <row r="401" spans="1:8">
      <c r="A401" s="112"/>
      <c r="B401" s="116">
        <v>88247</v>
      </c>
      <c r="C401" s="116" t="s">
        <v>240</v>
      </c>
      <c r="D401" s="116" t="s">
        <v>92</v>
      </c>
      <c r="E401" s="116">
        <v>0.114</v>
      </c>
      <c r="F401" s="117">
        <v>18.170000000000002</v>
      </c>
      <c r="G401" s="117">
        <v>2.0699999999999998</v>
      </c>
      <c r="H401" s="112"/>
    </row>
    <row r="402" spans="1:8">
      <c r="A402" s="112"/>
      <c r="B402" s="116">
        <v>88264</v>
      </c>
      <c r="C402" s="116" t="s">
        <v>149</v>
      </c>
      <c r="D402" s="116" t="s">
        <v>92</v>
      </c>
      <c r="E402" s="116">
        <v>0.114</v>
      </c>
      <c r="F402" s="117">
        <v>22.02</v>
      </c>
      <c r="G402" s="118">
        <v>2.5099999999999998</v>
      </c>
      <c r="H402" s="112"/>
    </row>
    <row r="403" spans="1:8">
      <c r="A403" s="112"/>
      <c r="B403" s="112"/>
      <c r="C403" s="112"/>
      <c r="D403" s="112"/>
      <c r="E403" s="112"/>
      <c r="F403" s="112"/>
      <c r="G403" s="119">
        <v>12.68</v>
      </c>
      <c r="H403" s="112"/>
    </row>
    <row r="404" spans="1:8" ht="22.5">
      <c r="A404" s="122" t="s">
        <v>548</v>
      </c>
      <c r="B404" s="115" t="s">
        <v>242</v>
      </c>
      <c r="C404" s="114" t="s">
        <v>81</v>
      </c>
      <c r="D404" s="114" t="s">
        <v>19</v>
      </c>
      <c r="E404" s="112"/>
      <c r="F404" s="112"/>
      <c r="G404" s="112"/>
      <c r="H404" s="110"/>
    </row>
    <row r="405" spans="1:8">
      <c r="A405" s="112"/>
      <c r="B405" s="116">
        <v>88316</v>
      </c>
      <c r="C405" s="116" t="s">
        <v>122</v>
      </c>
      <c r="D405" s="116" t="s">
        <v>92</v>
      </c>
      <c r="E405" s="116">
        <v>2</v>
      </c>
      <c r="F405" s="117">
        <v>17.28</v>
      </c>
      <c r="G405" s="117">
        <v>34.56</v>
      </c>
      <c r="H405" s="112"/>
    </row>
    <row r="406" spans="1:8">
      <c r="A406" s="112"/>
      <c r="B406" s="116">
        <v>88270</v>
      </c>
      <c r="C406" s="116" t="s">
        <v>196</v>
      </c>
      <c r="D406" s="116" t="s">
        <v>92</v>
      </c>
      <c r="E406" s="116">
        <v>2</v>
      </c>
      <c r="F406" s="117">
        <v>21.9</v>
      </c>
      <c r="G406" s="117">
        <v>43.8</v>
      </c>
      <c r="H406" s="112"/>
    </row>
    <row r="407" spans="1:8">
      <c r="A407" s="112"/>
      <c r="B407" s="116" t="s">
        <v>243</v>
      </c>
      <c r="C407" s="116" t="s">
        <v>244</v>
      </c>
      <c r="D407" s="116" t="s">
        <v>53</v>
      </c>
      <c r="E407" s="116">
        <v>1.5</v>
      </c>
      <c r="F407" s="117">
        <v>18.14</v>
      </c>
      <c r="G407" s="117">
        <v>27.21</v>
      </c>
      <c r="H407" s="112"/>
    </row>
    <row r="408" spans="1:8">
      <c r="A408" s="112"/>
      <c r="B408" s="116" t="s">
        <v>245</v>
      </c>
      <c r="C408" s="116" t="s">
        <v>246</v>
      </c>
      <c r="D408" s="116" t="s">
        <v>165</v>
      </c>
      <c r="E408" s="116">
        <v>0.06</v>
      </c>
      <c r="F408" s="117">
        <v>158.33000000000001</v>
      </c>
      <c r="G408" s="117">
        <v>9.5</v>
      </c>
      <c r="H408" s="112"/>
    </row>
    <row r="409" spans="1:8">
      <c r="A409" s="112"/>
      <c r="B409" s="116" t="s">
        <v>247</v>
      </c>
      <c r="C409" s="116" t="s">
        <v>248</v>
      </c>
      <c r="D409" s="116" t="s">
        <v>165</v>
      </c>
      <c r="E409" s="116">
        <v>4.4999999999999997E-3</v>
      </c>
      <c r="F409" s="117">
        <v>97.24</v>
      </c>
      <c r="G409" s="117">
        <v>0.44</v>
      </c>
      <c r="H409" s="112"/>
    </row>
    <row r="410" spans="1:8">
      <c r="A410" s="112"/>
      <c r="B410" s="116" t="s">
        <v>249</v>
      </c>
      <c r="C410" s="116" t="s">
        <v>250</v>
      </c>
      <c r="D410" s="116" t="s">
        <v>53</v>
      </c>
      <c r="E410" s="116">
        <v>4.5</v>
      </c>
      <c r="F410" s="117">
        <v>52.76</v>
      </c>
      <c r="G410" s="118">
        <v>237.42</v>
      </c>
      <c r="H410" s="112"/>
    </row>
    <row r="411" spans="1:8">
      <c r="A411" s="112"/>
      <c r="B411" s="112"/>
      <c r="C411" s="112"/>
      <c r="D411" s="112"/>
      <c r="E411" s="112"/>
      <c r="F411" s="112"/>
      <c r="G411" s="119">
        <v>352.93</v>
      </c>
      <c r="H411" s="112"/>
    </row>
    <row r="412" spans="1:8">
      <c r="A412" s="122" t="s">
        <v>554</v>
      </c>
      <c r="B412" s="115" t="s">
        <v>251</v>
      </c>
      <c r="C412" s="114" t="s">
        <v>82</v>
      </c>
      <c r="D412" s="114" t="s">
        <v>13</v>
      </c>
      <c r="E412" s="112"/>
      <c r="F412" s="112"/>
      <c r="G412" s="112"/>
      <c r="H412" s="110"/>
    </row>
    <row r="413" spans="1:8" ht="45">
      <c r="A413" s="112"/>
      <c r="B413" s="116">
        <v>5824</v>
      </c>
      <c r="C413" s="116" t="s">
        <v>99</v>
      </c>
      <c r="D413" s="116" t="s">
        <v>100</v>
      </c>
      <c r="E413" s="116">
        <v>2</v>
      </c>
      <c r="F413" s="117">
        <v>201.25</v>
      </c>
      <c r="G413" s="117">
        <v>402.5</v>
      </c>
      <c r="H413" s="112"/>
    </row>
    <row r="414" spans="1:8" ht="45">
      <c r="A414" s="112"/>
      <c r="B414" s="116">
        <v>5826</v>
      </c>
      <c r="C414" s="116" t="s">
        <v>101</v>
      </c>
      <c r="D414" s="116" t="s">
        <v>102</v>
      </c>
      <c r="E414" s="116">
        <v>1.25</v>
      </c>
      <c r="F414" s="117">
        <v>50.82</v>
      </c>
      <c r="G414" s="118">
        <v>63.53</v>
      </c>
      <c r="H414" s="112"/>
    </row>
    <row r="415" spans="1:8">
      <c r="A415" s="112"/>
      <c r="B415" s="112"/>
      <c r="C415" s="112"/>
      <c r="D415" s="112"/>
      <c r="E415" s="112"/>
      <c r="F415" s="112"/>
      <c r="G415" s="119">
        <v>466.03</v>
      </c>
      <c r="H415" s="112"/>
    </row>
    <row r="416" spans="1:8" ht="22.5">
      <c r="A416" s="122" t="s">
        <v>555</v>
      </c>
      <c r="B416" s="115">
        <v>100205</v>
      </c>
      <c r="C416" s="114" t="s">
        <v>42</v>
      </c>
      <c r="D416" s="114" t="s">
        <v>43</v>
      </c>
      <c r="E416" s="112"/>
      <c r="F416" s="112"/>
      <c r="G416" s="112"/>
      <c r="H416" s="112"/>
    </row>
    <row r="417" spans="1:8">
      <c r="A417" s="112"/>
      <c r="B417" s="116">
        <v>88316</v>
      </c>
      <c r="C417" s="116" t="s">
        <v>122</v>
      </c>
      <c r="D417" s="116" t="s">
        <v>92</v>
      </c>
      <c r="E417" s="116">
        <v>68.307000000000002</v>
      </c>
      <c r="F417" s="117">
        <v>17.28</v>
      </c>
      <c r="G417" s="118">
        <v>1180.3399999999999</v>
      </c>
      <c r="H417" s="112"/>
    </row>
    <row r="418" spans="1:8">
      <c r="A418" s="112"/>
      <c r="B418" s="112"/>
      <c r="C418" s="112"/>
      <c r="D418" s="112"/>
      <c r="E418" s="112"/>
      <c r="F418" s="112"/>
      <c r="G418" s="119">
        <v>1180.3399999999999</v>
      </c>
      <c r="H418" s="112"/>
    </row>
    <row r="419" spans="1:8" ht="22.5">
      <c r="A419" s="122" t="s">
        <v>563</v>
      </c>
      <c r="B419" s="115" t="s">
        <v>252</v>
      </c>
      <c r="C419" s="114" t="s">
        <v>83</v>
      </c>
      <c r="D419" s="114" t="s">
        <v>13</v>
      </c>
      <c r="E419" s="112"/>
      <c r="F419" s="112"/>
      <c r="G419" s="112"/>
      <c r="H419" s="112"/>
    </row>
    <row r="420" spans="1:8" ht="22.5">
      <c r="A420" s="112"/>
      <c r="B420" s="116" t="s">
        <v>253</v>
      </c>
      <c r="C420" s="116" t="s">
        <v>254</v>
      </c>
      <c r="D420" s="116" t="s">
        <v>13</v>
      </c>
      <c r="E420" s="116">
        <v>1</v>
      </c>
      <c r="F420" s="117">
        <v>420</v>
      </c>
      <c r="G420" s="118">
        <v>420</v>
      </c>
      <c r="H420" s="112"/>
    </row>
    <row r="421" spans="1:8">
      <c r="A421" s="112"/>
      <c r="B421" s="112"/>
      <c r="C421" s="112"/>
      <c r="D421" s="112"/>
      <c r="E421" s="112"/>
      <c r="F421" s="112"/>
      <c r="G421" s="119">
        <v>420</v>
      </c>
      <c r="H421" s="112"/>
    </row>
    <row r="422" spans="1:8" ht="22.5">
      <c r="A422" s="122" t="s">
        <v>565</v>
      </c>
      <c r="B422" s="115" t="s">
        <v>255</v>
      </c>
      <c r="C422" s="114" t="s">
        <v>84</v>
      </c>
      <c r="D422" s="114" t="s">
        <v>13</v>
      </c>
      <c r="E422" s="112"/>
      <c r="F422" s="112"/>
      <c r="G422" s="112"/>
      <c r="H422" s="112"/>
    </row>
    <row r="423" spans="1:8">
      <c r="A423" s="112"/>
      <c r="B423" s="116">
        <v>90778</v>
      </c>
      <c r="C423" s="116" t="s">
        <v>108</v>
      </c>
      <c r="D423" s="116" t="s">
        <v>92</v>
      </c>
      <c r="E423" s="116">
        <v>20</v>
      </c>
      <c r="F423" s="117">
        <v>111.28</v>
      </c>
      <c r="G423" s="117">
        <v>2225.6</v>
      </c>
      <c r="H423" s="112"/>
    </row>
    <row r="424" spans="1:8">
      <c r="A424" s="112"/>
      <c r="B424" s="116" t="s">
        <v>256</v>
      </c>
      <c r="C424" s="116" t="s">
        <v>257</v>
      </c>
      <c r="D424" s="116" t="s">
        <v>13</v>
      </c>
      <c r="E424" s="116">
        <v>1</v>
      </c>
      <c r="F424" s="117">
        <v>96.62</v>
      </c>
      <c r="G424" s="118">
        <v>96.62</v>
      </c>
      <c r="H424" s="112"/>
    </row>
    <row r="425" spans="1:8">
      <c r="A425" s="112"/>
      <c r="B425" s="112"/>
      <c r="C425" s="112"/>
      <c r="D425" s="112"/>
      <c r="E425" s="112"/>
      <c r="F425" s="112"/>
      <c r="G425" s="119">
        <v>2322.2199999999998</v>
      </c>
      <c r="H425" s="112"/>
    </row>
    <row r="426" spans="1:8">
      <c r="A426" s="147" t="s">
        <v>6</v>
      </c>
      <c r="B426" s="147"/>
      <c r="C426" s="147"/>
      <c r="D426" s="147"/>
      <c r="E426" s="147"/>
      <c r="F426" s="147"/>
      <c r="G426" s="120" t="s">
        <v>786</v>
      </c>
      <c r="H426" s="110"/>
    </row>
  </sheetData>
  <mergeCells count="9">
    <mergeCell ref="A426:F426"/>
    <mergeCell ref="A1:B8"/>
    <mergeCell ref="C1:G1"/>
    <mergeCell ref="C2:G2"/>
    <mergeCell ref="C3:G3"/>
    <mergeCell ref="C4:G4"/>
    <mergeCell ref="C6:G6"/>
    <mergeCell ref="C7:G7"/>
    <mergeCell ref="C8:G8"/>
  </mergeCells>
  <pageMargins left="0.62007900000000005" right="0.472441" top="0.472441" bottom="0.472441" header="0" footer="0"/>
  <pageSetup paperSize="9" orientation="landscape" r:id="rId1"/>
  <rowBreaks count="12" manualBreakCount="12">
    <brk id="8" max="16383" man="1"/>
    <brk id="8" max="16383" man="1"/>
    <brk id="15" max="16383" man="1"/>
    <brk id="62" max="16383" man="1"/>
    <brk id="145" max="16383" man="1"/>
    <brk id="215" max="16383" man="1"/>
    <brk id="251" max="16383" man="1"/>
    <brk id="283" max="16383" man="1"/>
    <brk id="302" max="16383" man="1"/>
    <brk id="391" max="16383" man="1"/>
    <brk id="403" max="16383" man="1"/>
    <brk id="41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593"/>
  <sheetViews>
    <sheetView topLeftCell="A191" zoomScaleNormal="100" workbookViewId="0">
      <selection activeCell="A209" sqref="A209:B209"/>
    </sheetView>
  </sheetViews>
  <sheetFormatPr defaultColWidth="10.5" defaultRowHeight="15"/>
  <cols>
    <col min="1" max="1" width="2" customWidth="1"/>
    <col min="2" max="2" width="6.3984375" customWidth="1"/>
    <col min="3" max="3" width="5.69921875" customWidth="1"/>
    <col min="4" max="4" width="1.5" customWidth="1"/>
    <col min="5" max="5" width="6.8984375" customWidth="1"/>
    <col min="6" max="6" width="1.796875" customWidth="1"/>
    <col min="7" max="7" width="1.69921875" customWidth="1"/>
    <col min="8" max="8" width="2.59765625" customWidth="1"/>
    <col min="9" max="9" width="2.8984375" customWidth="1"/>
    <col min="10" max="10" width="1.796875" customWidth="1"/>
    <col min="11" max="11" width="2.59765625" customWidth="1"/>
    <col min="12" max="12" width="4.59765625" customWidth="1"/>
    <col min="13" max="13" width="3.69921875" customWidth="1"/>
    <col min="14" max="14" width="5.19921875" customWidth="1"/>
    <col min="15" max="15" width="5.5" customWidth="1"/>
    <col min="16" max="16" width="3.296875" customWidth="1"/>
    <col min="17" max="17" width="4.59765625" customWidth="1"/>
    <col min="18" max="18" width="2.796875" customWidth="1"/>
    <col min="19" max="19" width="1.59765625" customWidth="1"/>
    <col min="20" max="20" width="9.5" customWidth="1"/>
    <col min="21" max="21" width="5.69921875" customWidth="1"/>
    <col min="22" max="22" width="0.69921875" customWidth="1"/>
    <col min="23" max="23" width="2.796875" customWidth="1"/>
    <col min="24" max="24" width="9.8984375" customWidth="1"/>
    <col min="25" max="25" width="0.8984375" customWidth="1"/>
    <col min="26" max="26" width="3" customWidth="1"/>
  </cols>
  <sheetData>
    <row r="1" spans="1:26" ht="20.65" customHeight="1">
      <c r="A1" s="176"/>
      <c r="B1" s="176"/>
      <c r="C1" s="176"/>
      <c r="D1" s="176"/>
      <c r="E1" s="177" t="s">
        <v>0</v>
      </c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</row>
    <row r="2" spans="1:26" ht="20.100000000000001" customHeight="1">
      <c r="A2" s="176"/>
      <c r="B2" s="176"/>
      <c r="C2" s="176"/>
      <c r="D2" s="176"/>
      <c r="E2" s="178" t="s">
        <v>1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</row>
    <row r="3" spans="1:26" ht="20.100000000000001" customHeight="1">
      <c r="A3" s="176"/>
      <c r="B3" s="176"/>
      <c r="C3" s="176"/>
      <c r="D3" s="176"/>
      <c r="E3" s="178" t="s">
        <v>2</v>
      </c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</row>
    <row r="4" spans="1:26" ht="20.100000000000001" customHeight="1">
      <c r="A4" s="176"/>
      <c r="B4" s="176"/>
      <c r="C4" s="176"/>
      <c r="D4" s="176"/>
      <c r="E4" s="178" t="s">
        <v>3</v>
      </c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</row>
    <row r="5" spans="1:26">
      <c r="A5" s="176"/>
      <c r="B5" s="176"/>
      <c r="C5" s="176"/>
      <c r="D5" s="17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100000000000001" customHeight="1">
      <c r="A6" s="176"/>
      <c r="B6" s="176"/>
      <c r="C6" s="176"/>
      <c r="D6" s="176"/>
      <c r="E6" s="179" t="s">
        <v>85</v>
      </c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</row>
    <row r="7" spans="1:26" ht="20.65" customHeight="1">
      <c r="A7" s="176"/>
      <c r="B7" s="176"/>
      <c r="C7" s="176"/>
      <c r="D7" s="176"/>
      <c r="E7" s="180" t="s">
        <v>781</v>
      </c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</row>
    <row r="8" spans="1:26" ht="20.65" customHeight="1">
      <c r="A8" s="176"/>
      <c r="B8" s="176"/>
      <c r="C8" s="176"/>
      <c r="D8" s="176"/>
      <c r="E8" s="177" t="s">
        <v>258</v>
      </c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</row>
    <row r="9" spans="1:26" ht="17.100000000000001" customHeight="1">
      <c r="A9" s="181" t="s">
        <v>634</v>
      </c>
      <c r="B9" s="181"/>
      <c r="C9" s="7" t="s">
        <v>633</v>
      </c>
      <c r="D9" s="181" t="s">
        <v>8</v>
      </c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2" t="s">
        <v>259</v>
      </c>
      <c r="V9" s="182"/>
      <c r="W9" s="182"/>
      <c r="X9" s="182"/>
      <c r="Y9" s="1"/>
      <c r="Z9" s="1"/>
    </row>
    <row r="10" spans="1:26" ht="15.4" customHeight="1">
      <c r="A10" s="154" t="s">
        <v>260</v>
      </c>
      <c r="B10" s="154"/>
      <c r="C10" s="8" t="s">
        <v>261</v>
      </c>
      <c r="D10" s="155" t="s">
        <v>12</v>
      </c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3"/>
      <c r="Y10" s="1"/>
      <c r="Z10" s="2"/>
    </row>
    <row r="11" spans="1:26" ht="15.4" customHeight="1">
      <c r="A11" s="1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153" t="s">
        <v>262</v>
      </c>
      <c r="R11" s="153"/>
      <c r="S11" s="153"/>
      <c r="T11" s="153"/>
      <c r="U11" s="153"/>
      <c r="V11" s="153"/>
      <c r="W11" s="153"/>
      <c r="X11" s="6">
        <v>1</v>
      </c>
      <c r="Y11" s="1"/>
      <c r="Z11" s="1"/>
    </row>
    <row r="12" spans="1:26" ht="15.4" customHeight="1">
      <c r="A12" s="154" t="s">
        <v>263</v>
      </c>
      <c r="B12" s="154"/>
      <c r="C12" s="8" t="s">
        <v>261</v>
      </c>
      <c r="D12" s="155" t="s">
        <v>14</v>
      </c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3"/>
      <c r="Y12" s="1"/>
      <c r="Z12" s="2"/>
    </row>
    <row r="13" spans="1:26" ht="15.4" customHeight="1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153" t="s">
        <v>262</v>
      </c>
      <c r="R13" s="153"/>
      <c r="S13" s="153"/>
      <c r="T13" s="153"/>
      <c r="U13" s="153"/>
      <c r="V13" s="153"/>
      <c r="W13" s="153"/>
      <c r="X13" s="6">
        <v>1</v>
      </c>
      <c r="Y13" s="1"/>
      <c r="Z13" s="1"/>
    </row>
    <row r="14" spans="1:26" ht="15.4" customHeight="1">
      <c r="A14" s="154" t="s">
        <v>264</v>
      </c>
      <c r="B14" s="154"/>
      <c r="C14" s="8" t="s">
        <v>261</v>
      </c>
      <c r="D14" s="155" t="s">
        <v>15</v>
      </c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3"/>
      <c r="Y14" s="1"/>
      <c r="Z14" s="1"/>
    </row>
    <row r="15" spans="1:26" ht="15.4" customHeight="1">
      <c r="A15" s="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53" t="s">
        <v>262</v>
      </c>
      <c r="R15" s="153"/>
      <c r="S15" s="153"/>
      <c r="T15" s="153"/>
      <c r="U15" s="153"/>
      <c r="V15" s="153"/>
      <c r="W15" s="153"/>
      <c r="X15" s="6">
        <v>1</v>
      </c>
      <c r="Y15" s="1"/>
      <c r="Z15" s="1"/>
    </row>
    <row r="16" spans="1:26" ht="15.4" customHeight="1">
      <c r="A16" s="154" t="s">
        <v>265</v>
      </c>
      <c r="B16" s="154"/>
      <c r="C16" s="8" t="s">
        <v>261</v>
      </c>
      <c r="D16" s="155" t="s">
        <v>16</v>
      </c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3"/>
      <c r="Y16" s="1"/>
      <c r="Z16" s="1"/>
    </row>
    <row r="17" spans="1:26" ht="15.4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153" t="s">
        <v>262</v>
      </c>
      <c r="R17" s="153"/>
      <c r="S17" s="153"/>
      <c r="T17" s="153"/>
      <c r="U17" s="153"/>
      <c r="V17" s="153"/>
      <c r="W17" s="153"/>
      <c r="X17" s="6">
        <v>1</v>
      </c>
      <c r="Y17" s="1"/>
      <c r="Z17" s="1"/>
    </row>
    <row r="18" spans="1:26" ht="15.4" customHeight="1">
      <c r="A18" s="154" t="s">
        <v>266</v>
      </c>
      <c r="B18" s="154"/>
      <c r="C18" s="8" t="s">
        <v>261</v>
      </c>
      <c r="D18" s="155" t="s">
        <v>17</v>
      </c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3"/>
      <c r="Y18" s="1"/>
      <c r="Z18" s="1"/>
    </row>
    <row r="19" spans="1:26" ht="15.4" customHeight="1">
      <c r="A19" s="1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153" t="s">
        <v>262</v>
      </c>
      <c r="R19" s="153"/>
      <c r="S19" s="153"/>
      <c r="T19" s="153"/>
      <c r="U19" s="153"/>
      <c r="V19" s="153"/>
      <c r="W19" s="153"/>
      <c r="X19" s="6">
        <v>1</v>
      </c>
      <c r="Y19" s="1"/>
      <c r="Z19" s="1"/>
    </row>
    <row r="20" spans="1:26" ht="15.4" customHeight="1">
      <c r="A20" s="154" t="s">
        <v>267</v>
      </c>
      <c r="B20" s="154"/>
      <c r="C20" s="5" t="s">
        <v>268</v>
      </c>
      <c r="D20" s="158" t="s">
        <v>18</v>
      </c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"/>
      <c r="Y20" s="1"/>
      <c r="Z20" s="1"/>
    </row>
    <row r="21" spans="1:26" ht="15.4" customHeight="1">
      <c r="A21" s="1"/>
      <c r="B21" s="159"/>
      <c r="C21" s="159"/>
      <c r="D21" s="159"/>
      <c r="E21" s="159"/>
      <c r="F21" s="160" t="s">
        <v>269</v>
      </c>
      <c r="G21" s="160"/>
      <c r="H21" s="160"/>
      <c r="I21" s="160"/>
      <c r="J21" s="160"/>
      <c r="K21" s="160"/>
      <c r="L21" s="160" t="s">
        <v>270</v>
      </c>
      <c r="M21" s="160"/>
      <c r="N21" s="160"/>
      <c r="O21" s="160" t="s">
        <v>271</v>
      </c>
      <c r="P21" s="160"/>
      <c r="Q21" s="160"/>
      <c r="R21" s="160" t="s">
        <v>272</v>
      </c>
      <c r="S21" s="160"/>
      <c r="T21" s="160"/>
      <c r="U21" s="160" t="s">
        <v>273</v>
      </c>
      <c r="V21" s="160"/>
      <c r="W21" s="160"/>
      <c r="X21" s="9" t="s">
        <v>274</v>
      </c>
      <c r="Y21" s="1"/>
      <c r="Z21" s="1"/>
    </row>
    <row r="22" spans="1:26" ht="15.4" customHeight="1">
      <c r="A22" s="1"/>
      <c r="B22" s="156" t="s">
        <v>275</v>
      </c>
      <c r="C22" s="156"/>
      <c r="D22" s="156"/>
      <c r="E22" s="156"/>
      <c r="F22" s="156"/>
      <c r="G22" s="156"/>
      <c r="H22" s="156"/>
      <c r="I22" s="161"/>
      <c r="J22" s="161"/>
      <c r="K22" s="161"/>
      <c r="L22" s="162"/>
      <c r="M22" s="162"/>
      <c r="N22" s="162"/>
      <c r="O22" s="162">
        <v>2</v>
      </c>
      <c r="P22" s="162"/>
      <c r="Q22" s="162"/>
      <c r="R22" s="162">
        <v>1.5</v>
      </c>
      <c r="S22" s="162"/>
      <c r="T22" s="162"/>
      <c r="U22" s="163">
        <v>3</v>
      </c>
      <c r="V22" s="163"/>
      <c r="W22" s="163"/>
      <c r="X22" s="4"/>
      <c r="Y22" s="1"/>
      <c r="Z22" s="1"/>
    </row>
    <row r="23" spans="1:26" ht="15.4" customHeight="1">
      <c r="A23" s="1"/>
      <c r="B23" s="164"/>
      <c r="C23" s="164"/>
      <c r="D23" s="164"/>
      <c r="E23" s="164"/>
      <c r="F23" s="165"/>
      <c r="G23" s="165"/>
      <c r="H23" s="165"/>
      <c r="I23" s="165"/>
      <c r="J23" s="165"/>
      <c r="K23" s="165"/>
      <c r="L23" s="166"/>
      <c r="M23" s="166"/>
      <c r="N23" s="166"/>
      <c r="O23" s="166"/>
      <c r="P23" s="166"/>
      <c r="Q23" s="166"/>
      <c r="R23" s="166"/>
      <c r="S23" s="166"/>
      <c r="T23" s="166"/>
      <c r="U23" s="167">
        <v>3</v>
      </c>
      <c r="V23" s="167"/>
      <c r="W23" s="167"/>
      <c r="X23" s="10">
        <v>3</v>
      </c>
      <c r="Y23" s="1"/>
      <c r="Z23" s="1"/>
    </row>
    <row r="24" spans="1:26" ht="15.4" customHeight="1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153" t="s">
        <v>276</v>
      </c>
      <c r="R24" s="153"/>
      <c r="S24" s="153"/>
      <c r="T24" s="153"/>
      <c r="U24" s="153"/>
      <c r="V24" s="153"/>
      <c r="W24" s="153"/>
      <c r="X24" s="6">
        <v>3</v>
      </c>
      <c r="Y24" s="1"/>
      <c r="Z24" s="1"/>
    </row>
    <row r="25" spans="1:26" ht="15.4" customHeight="1">
      <c r="A25" s="154" t="s">
        <v>277</v>
      </c>
      <c r="B25" s="154"/>
      <c r="C25" s="5" t="s">
        <v>268</v>
      </c>
      <c r="D25" s="158" t="s">
        <v>20</v>
      </c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"/>
      <c r="Y25" s="1"/>
      <c r="Z25" s="1"/>
    </row>
    <row r="26" spans="1:26" ht="15.4" customHeight="1">
      <c r="A26" s="1"/>
      <c r="B26" s="159"/>
      <c r="C26" s="159"/>
      <c r="D26" s="159"/>
      <c r="E26" s="159"/>
      <c r="F26" s="160" t="s">
        <v>270</v>
      </c>
      <c r="G26" s="160"/>
      <c r="H26" s="160"/>
      <c r="I26" s="160"/>
      <c r="J26" s="160"/>
      <c r="K26" s="160"/>
      <c r="L26" s="160" t="s">
        <v>278</v>
      </c>
      <c r="M26" s="160"/>
      <c r="N26" s="160"/>
      <c r="O26" s="160" t="s">
        <v>270</v>
      </c>
      <c r="P26" s="160"/>
      <c r="Q26" s="160"/>
      <c r="R26" s="160" t="s">
        <v>270</v>
      </c>
      <c r="S26" s="160"/>
      <c r="T26" s="160"/>
      <c r="U26" s="160" t="s">
        <v>273</v>
      </c>
      <c r="V26" s="160"/>
      <c r="W26" s="160"/>
      <c r="X26" s="9" t="s">
        <v>274</v>
      </c>
      <c r="Y26" s="1"/>
      <c r="Z26" s="1"/>
    </row>
    <row r="27" spans="1:26" ht="49.5" customHeight="1">
      <c r="A27" s="1"/>
      <c r="B27" s="156" t="s">
        <v>279</v>
      </c>
      <c r="C27" s="156"/>
      <c r="D27" s="156"/>
      <c r="E27" s="156"/>
      <c r="F27" s="156"/>
      <c r="G27" s="156"/>
      <c r="H27" s="156"/>
      <c r="I27" s="161"/>
      <c r="J27" s="161"/>
      <c r="K27" s="161"/>
      <c r="L27" s="162">
        <v>800</v>
      </c>
      <c r="M27" s="162"/>
      <c r="N27" s="162"/>
      <c r="O27" s="162"/>
      <c r="P27" s="162"/>
      <c r="Q27" s="162"/>
      <c r="R27" s="162"/>
      <c r="S27" s="162"/>
      <c r="T27" s="162"/>
      <c r="U27" s="163">
        <v>800</v>
      </c>
      <c r="V27" s="163"/>
      <c r="W27" s="163"/>
      <c r="X27" s="4"/>
      <c r="Y27" s="1"/>
      <c r="Z27" s="1"/>
    </row>
    <row r="28" spans="1:26" ht="15.4" customHeight="1">
      <c r="A28" s="1"/>
      <c r="B28" s="164"/>
      <c r="C28" s="164"/>
      <c r="D28" s="164"/>
      <c r="E28" s="164"/>
      <c r="F28" s="165"/>
      <c r="G28" s="165"/>
      <c r="H28" s="165"/>
      <c r="I28" s="165"/>
      <c r="J28" s="165"/>
      <c r="K28" s="165"/>
      <c r="L28" s="166"/>
      <c r="M28" s="166"/>
      <c r="N28" s="166"/>
      <c r="O28" s="166"/>
      <c r="P28" s="166"/>
      <c r="Q28" s="166"/>
      <c r="R28" s="166"/>
      <c r="S28" s="166"/>
      <c r="T28" s="166"/>
      <c r="U28" s="167">
        <v>800</v>
      </c>
      <c r="V28" s="167"/>
      <c r="W28" s="167"/>
      <c r="X28" s="10">
        <v>800</v>
      </c>
      <c r="Y28" s="1"/>
      <c r="Z28" s="1"/>
    </row>
    <row r="29" spans="1:26" ht="15.4" customHeight="1">
      <c r="A29" s="1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153" t="s">
        <v>276</v>
      </c>
      <c r="R29" s="153"/>
      <c r="S29" s="153"/>
      <c r="T29" s="153"/>
      <c r="U29" s="153"/>
      <c r="V29" s="153"/>
      <c r="W29" s="153"/>
      <c r="X29" s="6">
        <v>800</v>
      </c>
      <c r="Y29" s="1"/>
      <c r="Z29" s="1"/>
    </row>
    <row r="30" spans="1:26" ht="15.4" customHeight="1">
      <c r="A30" s="154" t="s">
        <v>280</v>
      </c>
      <c r="B30" s="154"/>
      <c r="C30" s="5" t="s">
        <v>268</v>
      </c>
      <c r="D30" s="158" t="s">
        <v>21</v>
      </c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"/>
      <c r="Y30" s="1"/>
      <c r="Z30" s="1"/>
    </row>
    <row r="31" spans="1:26" ht="15.4" customHeight="1">
      <c r="A31" s="1"/>
      <c r="B31" s="159"/>
      <c r="C31" s="159"/>
      <c r="D31" s="159"/>
      <c r="E31" s="159"/>
      <c r="F31" s="160" t="s">
        <v>269</v>
      </c>
      <c r="G31" s="160"/>
      <c r="H31" s="160"/>
      <c r="I31" s="160"/>
      <c r="J31" s="160"/>
      <c r="K31" s="160"/>
      <c r="L31" s="160" t="s">
        <v>281</v>
      </c>
      <c r="M31" s="160"/>
      <c r="N31" s="160"/>
      <c r="O31" s="160" t="s">
        <v>270</v>
      </c>
      <c r="P31" s="160"/>
      <c r="Q31" s="160"/>
      <c r="R31" s="160" t="s">
        <v>272</v>
      </c>
      <c r="S31" s="160"/>
      <c r="T31" s="160"/>
      <c r="U31" s="160" t="s">
        <v>273</v>
      </c>
      <c r="V31" s="160"/>
      <c r="W31" s="160"/>
      <c r="X31" s="9" t="s">
        <v>274</v>
      </c>
      <c r="Y31" s="1"/>
      <c r="Z31" s="1"/>
    </row>
    <row r="32" spans="1:26" ht="21.6" customHeight="1">
      <c r="A32" s="1"/>
      <c r="B32" s="156" t="s">
        <v>282</v>
      </c>
      <c r="C32" s="156"/>
      <c r="D32" s="156"/>
      <c r="E32" s="156"/>
      <c r="F32" s="156"/>
      <c r="G32" s="156"/>
      <c r="H32" s="156"/>
      <c r="I32" s="161"/>
      <c r="J32" s="161"/>
      <c r="K32" s="161"/>
      <c r="L32" s="162">
        <v>12.9</v>
      </c>
      <c r="M32" s="162"/>
      <c r="N32" s="162"/>
      <c r="O32" s="162"/>
      <c r="P32" s="162"/>
      <c r="Q32" s="162"/>
      <c r="R32" s="162">
        <v>2</v>
      </c>
      <c r="S32" s="162"/>
      <c r="T32" s="162"/>
      <c r="U32" s="162">
        <v>25.8</v>
      </c>
      <c r="V32" s="162"/>
      <c r="W32" s="162"/>
      <c r="X32" s="4"/>
      <c r="Y32" s="1"/>
      <c r="Z32" s="1"/>
    </row>
    <row r="33" spans="1:26" ht="21.6" customHeight="1">
      <c r="A33" s="1"/>
      <c r="B33" s="168" t="s">
        <v>283</v>
      </c>
      <c r="C33" s="168"/>
      <c r="D33" s="168"/>
      <c r="E33" s="168"/>
      <c r="F33" s="168"/>
      <c r="G33" s="168"/>
      <c r="H33" s="168"/>
      <c r="I33" s="169"/>
      <c r="J33" s="169"/>
      <c r="K33" s="169"/>
      <c r="L33" s="170">
        <v>3.7</v>
      </c>
      <c r="M33" s="170"/>
      <c r="N33" s="170"/>
      <c r="O33" s="170"/>
      <c r="P33" s="170"/>
      <c r="Q33" s="170"/>
      <c r="R33" s="170">
        <v>2</v>
      </c>
      <c r="S33" s="170"/>
      <c r="T33" s="170"/>
      <c r="U33" s="171">
        <v>7.4</v>
      </c>
      <c r="V33" s="171"/>
      <c r="W33" s="171"/>
      <c r="X33" s="1"/>
      <c r="Y33" s="1"/>
      <c r="Z33" s="1"/>
    </row>
    <row r="34" spans="1:26" ht="15.4" customHeight="1">
      <c r="A34" s="1"/>
      <c r="B34" s="164"/>
      <c r="C34" s="164"/>
      <c r="D34" s="164"/>
      <c r="E34" s="164"/>
      <c r="F34" s="165"/>
      <c r="G34" s="165"/>
      <c r="H34" s="165"/>
      <c r="I34" s="165"/>
      <c r="J34" s="165"/>
      <c r="K34" s="165"/>
      <c r="L34" s="166"/>
      <c r="M34" s="166"/>
      <c r="N34" s="166"/>
      <c r="O34" s="166"/>
      <c r="P34" s="166"/>
      <c r="Q34" s="166"/>
      <c r="R34" s="166"/>
      <c r="S34" s="166"/>
      <c r="T34" s="166"/>
      <c r="U34" s="167">
        <v>33.200000000000003</v>
      </c>
      <c r="V34" s="167"/>
      <c r="W34" s="167"/>
      <c r="X34" s="10">
        <v>33.200000000000003</v>
      </c>
      <c r="Y34" s="1"/>
      <c r="Z34" s="1"/>
    </row>
    <row r="35" spans="1:26" ht="15.4" customHeight="1">
      <c r="A35" s="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153" t="s">
        <v>276</v>
      </c>
      <c r="R35" s="153"/>
      <c r="S35" s="153"/>
      <c r="T35" s="153"/>
      <c r="U35" s="153"/>
      <c r="V35" s="153"/>
      <c r="W35" s="153"/>
      <c r="X35" s="6">
        <v>33.200000000000003</v>
      </c>
      <c r="Y35" s="1"/>
      <c r="Z35" s="1"/>
    </row>
    <row r="36" spans="1:26" ht="15.4" customHeight="1">
      <c r="A36" s="154" t="s">
        <v>284</v>
      </c>
      <c r="B36" s="154"/>
      <c r="C36" s="5" t="s">
        <v>268</v>
      </c>
      <c r="D36" s="158" t="s">
        <v>22</v>
      </c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"/>
      <c r="Y36" s="1"/>
      <c r="Z36" s="1"/>
    </row>
    <row r="37" spans="1:26" ht="15.4" customHeight="1">
      <c r="A37" s="1"/>
      <c r="B37" s="159"/>
      <c r="C37" s="159"/>
      <c r="D37" s="159"/>
      <c r="E37" s="159"/>
      <c r="F37" s="160" t="s">
        <v>269</v>
      </c>
      <c r="G37" s="160"/>
      <c r="H37" s="160"/>
      <c r="I37" s="160"/>
      <c r="J37" s="160"/>
      <c r="K37" s="160"/>
      <c r="L37" s="160" t="s">
        <v>281</v>
      </c>
      <c r="M37" s="160"/>
      <c r="N37" s="160"/>
      <c r="O37" s="160" t="s">
        <v>270</v>
      </c>
      <c r="P37" s="160"/>
      <c r="Q37" s="160"/>
      <c r="R37" s="160" t="s">
        <v>272</v>
      </c>
      <c r="S37" s="160"/>
      <c r="T37" s="160"/>
      <c r="U37" s="160" t="s">
        <v>273</v>
      </c>
      <c r="V37" s="160"/>
      <c r="W37" s="160"/>
      <c r="X37" s="9" t="s">
        <v>274</v>
      </c>
      <c r="Y37" s="1"/>
      <c r="Z37" s="1"/>
    </row>
    <row r="38" spans="1:26" ht="21.6" customHeight="1">
      <c r="A38" s="1"/>
      <c r="B38" s="156" t="s">
        <v>285</v>
      </c>
      <c r="C38" s="156"/>
      <c r="D38" s="156"/>
      <c r="E38" s="156"/>
      <c r="F38" s="156"/>
      <c r="G38" s="156"/>
      <c r="H38" s="156"/>
      <c r="I38" s="161"/>
      <c r="J38" s="161"/>
      <c r="K38" s="161"/>
      <c r="L38" s="162">
        <v>21</v>
      </c>
      <c r="M38" s="162"/>
      <c r="N38" s="162"/>
      <c r="O38" s="162"/>
      <c r="P38" s="162"/>
      <c r="Q38" s="162"/>
      <c r="R38" s="162">
        <v>1.2</v>
      </c>
      <c r="S38" s="162"/>
      <c r="T38" s="162"/>
      <c r="U38" s="163">
        <v>25.2</v>
      </c>
      <c r="V38" s="163"/>
      <c r="W38" s="163"/>
      <c r="X38" s="4"/>
      <c r="Y38" s="1"/>
      <c r="Z38" s="1"/>
    </row>
    <row r="39" spans="1:26" ht="15.4" customHeight="1">
      <c r="A39" s="1"/>
      <c r="B39" s="164"/>
      <c r="C39" s="164"/>
      <c r="D39" s="164"/>
      <c r="E39" s="164"/>
      <c r="F39" s="165"/>
      <c r="G39" s="165"/>
      <c r="H39" s="165"/>
      <c r="I39" s="165"/>
      <c r="J39" s="165"/>
      <c r="K39" s="165"/>
      <c r="L39" s="166"/>
      <c r="M39" s="166"/>
      <c r="N39" s="166"/>
      <c r="O39" s="166"/>
      <c r="P39" s="166"/>
      <c r="Q39" s="166"/>
      <c r="R39" s="166"/>
      <c r="S39" s="166"/>
      <c r="T39" s="166"/>
      <c r="U39" s="167">
        <v>25.2</v>
      </c>
      <c r="V39" s="167"/>
      <c r="W39" s="167"/>
      <c r="X39" s="10">
        <v>25.2</v>
      </c>
      <c r="Y39" s="1"/>
      <c r="Z39" s="1"/>
    </row>
    <row r="40" spans="1:26" ht="15.4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153" t="s">
        <v>276</v>
      </c>
      <c r="R40" s="153"/>
      <c r="S40" s="153"/>
      <c r="T40" s="153"/>
      <c r="U40" s="153"/>
      <c r="V40" s="153"/>
      <c r="W40" s="153"/>
      <c r="X40" s="6">
        <v>25.2</v>
      </c>
      <c r="Y40" s="1"/>
      <c r="Z40" s="1"/>
    </row>
    <row r="41" spans="1:26" ht="15.4" customHeight="1">
      <c r="A41" s="154" t="s">
        <v>286</v>
      </c>
      <c r="B41" s="154"/>
      <c r="C41" s="5" t="s">
        <v>115</v>
      </c>
      <c r="D41" s="158" t="s">
        <v>23</v>
      </c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"/>
      <c r="Y41" s="1"/>
      <c r="Z41" s="2"/>
    </row>
    <row r="42" spans="1:26" ht="15.4" customHeight="1">
      <c r="A42" s="1"/>
      <c r="B42" s="159"/>
      <c r="C42" s="159"/>
      <c r="D42" s="159"/>
      <c r="E42" s="159"/>
      <c r="F42" s="160" t="s">
        <v>269</v>
      </c>
      <c r="G42" s="160"/>
      <c r="H42" s="160"/>
      <c r="I42" s="160"/>
      <c r="J42" s="160"/>
      <c r="K42" s="160"/>
      <c r="L42" s="160" t="s">
        <v>281</v>
      </c>
      <c r="M42" s="160"/>
      <c r="N42" s="160"/>
      <c r="O42" s="160" t="s">
        <v>287</v>
      </c>
      <c r="P42" s="160"/>
      <c r="Q42" s="160"/>
      <c r="R42" s="160" t="s">
        <v>270</v>
      </c>
      <c r="S42" s="160"/>
      <c r="T42" s="160"/>
      <c r="U42" s="160" t="s">
        <v>273</v>
      </c>
      <c r="V42" s="160"/>
      <c r="W42" s="160"/>
      <c r="X42" s="9" t="s">
        <v>274</v>
      </c>
      <c r="Y42" s="1"/>
      <c r="Z42" s="1"/>
    </row>
    <row r="43" spans="1:26" ht="30.95" customHeight="1">
      <c r="A43" s="1"/>
      <c r="B43" s="156" t="s">
        <v>288</v>
      </c>
      <c r="C43" s="156"/>
      <c r="D43" s="156"/>
      <c r="E43" s="156"/>
      <c r="F43" s="156"/>
      <c r="G43" s="156"/>
      <c r="H43" s="156"/>
      <c r="I43" s="161">
        <v>19</v>
      </c>
      <c r="J43" s="161"/>
      <c r="K43" s="161"/>
      <c r="L43" s="162">
        <v>0.6</v>
      </c>
      <c r="M43" s="162"/>
      <c r="N43" s="162"/>
      <c r="O43" s="162">
        <v>4</v>
      </c>
      <c r="P43" s="162"/>
      <c r="Q43" s="162"/>
      <c r="R43" s="162"/>
      <c r="S43" s="162"/>
      <c r="T43" s="162"/>
      <c r="U43" s="162">
        <v>45.6</v>
      </c>
      <c r="V43" s="162"/>
      <c r="W43" s="162"/>
      <c r="X43" s="4"/>
      <c r="Y43" s="1"/>
      <c r="Z43" s="1"/>
    </row>
    <row r="44" spans="1:26" ht="30.95" customHeight="1">
      <c r="A44" s="1"/>
      <c r="B44" s="168" t="s">
        <v>288</v>
      </c>
      <c r="C44" s="168"/>
      <c r="D44" s="168"/>
      <c r="E44" s="168"/>
      <c r="F44" s="168"/>
      <c r="G44" s="168"/>
      <c r="H44" s="168"/>
      <c r="I44" s="169">
        <v>3</v>
      </c>
      <c r="J44" s="169"/>
      <c r="K44" s="169"/>
      <c r="L44" s="170">
        <v>1.5</v>
      </c>
      <c r="M44" s="170"/>
      <c r="N44" s="170"/>
      <c r="O44" s="170">
        <v>4</v>
      </c>
      <c r="P44" s="170"/>
      <c r="Q44" s="170"/>
      <c r="R44" s="170"/>
      <c r="S44" s="170"/>
      <c r="T44" s="170"/>
      <c r="U44" s="170">
        <v>18</v>
      </c>
      <c r="V44" s="170"/>
      <c r="W44" s="170"/>
      <c r="X44" s="1"/>
      <c r="Y44" s="1"/>
      <c r="Z44" s="1"/>
    </row>
    <row r="45" spans="1:26" ht="30.95" customHeight="1">
      <c r="A45" s="1"/>
      <c r="B45" s="168" t="s">
        <v>288</v>
      </c>
      <c r="C45" s="168"/>
      <c r="D45" s="168"/>
      <c r="E45" s="168"/>
      <c r="F45" s="168"/>
      <c r="G45" s="168"/>
      <c r="H45" s="168"/>
      <c r="I45" s="169">
        <v>2</v>
      </c>
      <c r="J45" s="169"/>
      <c r="K45" s="169"/>
      <c r="L45" s="170">
        <v>2</v>
      </c>
      <c r="M45" s="170"/>
      <c r="N45" s="170"/>
      <c r="O45" s="170">
        <v>4</v>
      </c>
      <c r="P45" s="170"/>
      <c r="Q45" s="170"/>
      <c r="R45" s="170"/>
      <c r="S45" s="170"/>
      <c r="T45" s="170"/>
      <c r="U45" s="171">
        <v>16</v>
      </c>
      <c r="V45" s="171"/>
      <c r="W45" s="171"/>
      <c r="X45" s="1"/>
      <c r="Y45" s="1"/>
      <c r="Z45" s="1"/>
    </row>
    <row r="46" spans="1:26" ht="15.4" customHeight="1">
      <c r="A46" s="1"/>
      <c r="B46" s="164"/>
      <c r="C46" s="164"/>
      <c r="D46" s="164"/>
      <c r="E46" s="164"/>
      <c r="F46" s="165"/>
      <c r="G46" s="165"/>
      <c r="H46" s="165"/>
      <c r="I46" s="165"/>
      <c r="J46" s="165"/>
      <c r="K46" s="165"/>
      <c r="L46" s="166"/>
      <c r="M46" s="166"/>
      <c r="N46" s="166"/>
      <c r="O46" s="166"/>
      <c r="P46" s="166"/>
      <c r="Q46" s="166"/>
      <c r="R46" s="166"/>
      <c r="S46" s="166"/>
      <c r="T46" s="166"/>
      <c r="U46" s="167">
        <v>79.599999999999994</v>
      </c>
      <c r="V46" s="167"/>
      <c r="W46" s="167"/>
      <c r="X46" s="10">
        <v>79.599999999999994</v>
      </c>
      <c r="Y46" s="1"/>
      <c r="Z46" s="1"/>
    </row>
    <row r="47" spans="1:26" ht="15.4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153" t="s">
        <v>289</v>
      </c>
      <c r="R47" s="153"/>
      <c r="S47" s="153"/>
      <c r="T47" s="153"/>
      <c r="U47" s="153"/>
      <c r="V47" s="153"/>
      <c r="W47" s="153"/>
      <c r="X47" s="6">
        <v>79.599999999999994</v>
      </c>
      <c r="Y47" s="1"/>
      <c r="Z47" s="1"/>
    </row>
    <row r="48" spans="1:26" ht="21.6" customHeight="1">
      <c r="A48" s="154" t="s">
        <v>290</v>
      </c>
      <c r="B48" s="154"/>
      <c r="C48" s="5" t="s">
        <v>291</v>
      </c>
      <c r="D48" s="158" t="s">
        <v>25</v>
      </c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"/>
      <c r="Y48" s="1"/>
      <c r="Z48" s="1"/>
    </row>
    <row r="49" spans="1:26" ht="15.4" customHeight="1">
      <c r="A49" s="1"/>
      <c r="B49" s="159"/>
      <c r="C49" s="159"/>
      <c r="D49" s="159"/>
      <c r="E49" s="159"/>
      <c r="F49" s="160" t="s">
        <v>269</v>
      </c>
      <c r="G49" s="160"/>
      <c r="H49" s="160"/>
      <c r="I49" s="160"/>
      <c r="J49" s="160"/>
      <c r="K49" s="160"/>
      <c r="L49" s="160" t="s">
        <v>292</v>
      </c>
      <c r="M49" s="160"/>
      <c r="N49" s="160"/>
      <c r="O49" s="160" t="s">
        <v>270</v>
      </c>
      <c r="P49" s="160"/>
      <c r="Q49" s="160"/>
      <c r="R49" s="160" t="s">
        <v>272</v>
      </c>
      <c r="S49" s="160"/>
      <c r="T49" s="160"/>
      <c r="U49" s="160" t="s">
        <v>273</v>
      </c>
      <c r="V49" s="160"/>
      <c r="W49" s="160"/>
      <c r="X49" s="9" t="s">
        <v>274</v>
      </c>
      <c r="Y49" s="1"/>
      <c r="Z49" s="1"/>
    </row>
    <row r="50" spans="1:26" ht="15.4" customHeight="1">
      <c r="A50" s="1"/>
      <c r="B50" s="156" t="s">
        <v>293</v>
      </c>
      <c r="C50" s="156"/>
      <c r="D50" s="156"/>
      <c r="E50" s="156"/>
      <c r="F50" s="156"/>
      <c r="G50" s="156"/>
      <c r="H50" s="156"/>
      <c r="I50" s="161">
        <v>3</v>
      </c>
      <c r="J50" s="161"/>
      <c r="K50" s="161"/>
      <c r="L50" s="162">
        <v>3</v>
      </c>
      <c r="M50" s="162"/>
      <c r="N50" s="162"/>
      <c r="O50" s="162"/>
      <c r="P50" s="162"/>
      <c r="Q50" s="162"/>
      <c r="R50" s="162">
        <v>3</v>
      </c>
      <c r="S50" s="162"/>
      <c r="T50" s="162"/>
      <c r="U50" s="163">
        <v>27</v>
      </c>
      <c r="V50" s="163"/>
      <c r="W50" s="163"/>
      <c r="X50" s="4"/>
      <c r="Y50" s="1"/>
      <c r="Z50" s="1"/>
    </row>
    <row r="51" spans="1:26" ht="15.4" customHeight="1">
      <c r="A51" s="1"/>
      <c r="B51" s="164"/>
      <c r="C51" s="164"/>
      <c r="D51" s="164"/>
      <c r="E51" s="164"/>
      <c r="F51" s="165"/>
      <c r="G51" s="165"/>
      <c r="H51" s="165"/>
      <c r="I51" s="165"/>
      <c r="J51" s="165"/>
      <c r="K51" s="165"/>
      <c r="L51" s="166"/>
      <c r="M51" s="166"/>
      <c r="N51" s="166"/>
      <c r="O51" s="166"/>
      <c r="P51" s="166"/>
      <c r="Q51" s="166"/>
      <c r="R51" s="166"/>
      <c r="S51" s="166"/>
      <c r="T51" s="166"/>
      <c r="U51" s="167">
        <v>27</v>
      </c>
      <c r="V51" s="167"/>
      <c r="W51" s="167"/>
      <c r="X51" s="10">
        <v>27</v>
      </c>
      <c r="Y51" s="1"/>
      <c r="Z51" s="1"/>
    </row>
    <row r="52" spans="1:26" ht="15.4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153" t="s">
        <v>294</v>
      </c>
      <c r="R52" s="153"/>
      <c r="S52" s="153"/>
      <c r="T52" s="153"/>
      <c r="U52" s="153"/>
      <c r="V52" s="153"/>
      <c r="W52" s="153"/>
      <c r="X52" s="6">
        <v>27</v>
      </c>
      <c r="Y52" s="1"/>
      <c r="Z52" s="1"/>
    </row>
    <row r="53" spans="1:26" ht="15.4" customHeight="1">
      <c r="A53" s="154" t="s">
        <v>295</v>
      </c>
      <c r="B53" s="154"/>
      <c r="C53" s="5" t="s">
        <v>115</v>
      </c>
      <c r="D53" s="158" t="s">
        <v>27</v>
      </c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"/>
      <c r="Y53" s="1"/>
      <c r="Z53" s="1"/>
    </row>
    <row r="54" spans="1:26" ht="43.5" customHeight="1">
      <c r="A54" s="1"/>
      <c r="B54" s="159" t="s">
        <v>296</v>
      </c>
      <c r="C54" s="159"/>
      <c r="D54" s="159"/>
      <c r="E54" s="159"/>
      <c r="F54" s="160" t="s">
        <v>297</v>
      </c>
      <c r="G54" s="160"/>
      <c r="H54" s="160"/>
      <c r="I54" s="160"/>
      <c r="J54" s="160"/>
      <c r="K54" s="160"/>
      <c r="L54" s="160" t="s">
        <v>298</v>
      </c>
      <c r="M54" s="160"/>
      <c r="N54" s="160"/>
      <c r="O54" s="160" t="s">
        <v>270</v>
      </c>
      <c r="P54" s="160"/>
      <c r="Q54" s="160"/>
      <c r="R54" s="160" t="s">
        <v>270</v>
      </c>
      <c r="S54" s="160"/>
      <c r="T54" s="160"/>
      <c r="U54" s="160" t="s">
        <v>273</v>
      </c>
      <c r="V54" s="160"/>
      <c r="W54" s="160"/>
      <c r="X54" s="9" t="s">
        <v>274</v>
      </c>
      <c r="Y54" s="1"/>
      <c r="Z54" s="1"/>
    </row>
    <row r="55" spans="1:26" ht="15.4" customHeight="1">
      <c r="A55" s="1"/>
      <c r="B55" s="156" t="s">
        <v>299</v>
      </c>
      <c r="C55" s="156"/>
      <c r="D55" s="156"/>
      <c r="E55" s="156"/>
      <c r="F55" s="156"/>
      <c r="G55" s="156"/>
      <c r="H55" s="156"/>
      <c r="I55" s="161">
        <v>2</v>
      </c>
      <c r="J55" s="161"/>
      <c r="K55" s="161"/>
      <c r="L55" s="162">
        <v>2</v>
      </c>
      <c r="M55" s="162"/>
      <c r="N55" s="162"/>
      <c r="O55" s="162"/>
      <c r="P55" s="162"/>
      <c r="Q55" s="162"/>
      <c r="R55" s="162"/>
      <c r="S55" s="162"/>
      <c r="T55" s="162"/>
      <c r="U55" s="162">
        <v>4</v>
      </c>
      <c r="V55" s="162"/>
      <c r="W55" s="162"/>
      <c r="X55" s="4"/>
      <c r="Y55" s="1"/>
      <c r="Z55" s="1"/>
    </row>
    <row r="56" spans="1:26" ht="15.4" customHeight="1">
      <c r="A56" s="1"/>
      <c r="B56" s="168" t="s">
        <v>300</v>
      </c>
      <c r="C56" s="168"/>
      <c r="D56" s="168"/>
      <c r="E56" s="168"/>
      <c r="F56" s="168"/>
      <c r="G56" s="168"/>
      <c r="H56" s="168"/>
      <c r="I56" s="169">
        <v>2</v>
      </c>
      <c r="J56" s="169"/>
      <c r="K56" s="169"/>
      <c r="L56" s="170">
        <v>2</v>
      </c>
      <c r="M56" s="170"/>
      <c r="N56" s="170"/>
      <c r="O56" s="170"/>
      <c r="P56" s="170"/>
      <c r="Q56" s="170"/>
      <c r="R56" s="170"/>
      <c r="S56" s="170"/>
      <c r="T56" s="170"/>
      <c r="U56" s="171">
        <v>4</v>
      </c>
      <c r="V56" s="171"/>
      <c r="W56" s="171"/>
      <c r="X56" s="1"/>
      <c r="Y56" s="1"/>
      <c r="Z56" s="1"/>
    </row>
    <row r="57" spans="1:26" ht="15.4" customHeight="1">
      <c r="A57" s="1"/>
      <c r="B57" s="164"/>
      <c r="C57" s="164"/>
      <c r="D57" s="164"/>
      <c r="E57" s="164"/>
      <c r="F57" s="165"/>
      <c r="G57" s="165"/>
      <c r="H57" s="165"/>
      <c r="I57" s="165"/>
      <c r="J57" s="165"/>
      <c r="K57" s="165"/>
      <c r="L57" s="166"/>
      <c r="M57" s="166"/>
      <c r="N57" s="166"/>
      <c r="O57" s="166"/>
      <c r="P57" s="166"/>
      <c r="Q57" s="166"/>
      <c r="R57" s="166"/>
      <c r="S57" s="166"/>
      <c r="T57" s="166"/>
      <c r="U57" s="167">
        <v>8</v>
      </c>
      <c r="V57" s="167"/>
      <c r="W57" s="167"/>
      <c r="X57" s="10">
        <v>8</v>
      </c>
      <c r="Y57" s="1"/>
      <c r="Z57" s="1"/>
    </row>
    <row r="58" spans="1:26" ht="15.4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153" t="s">
        <v>289</v>
      </c>
      <c r="R58" s="153"/>
      <c r="S58" s="153"/>
      <c r="T58" s="153"/>
      <c r="U58" s="153"/>
      <c r="V58" s="153"/>
      <c r="W58" s="153"/>
      <c r="X58" s="6">
        <v>8</v>
      </c>
      <c r="Y58" s="1"/>
      <c r="Z58" s="1"/>
    </row>
    <row r="59" spans="1:26" ht="15.4" customHeight="1">
      <c r="A59" s="154" t="s">
        <v>301</v>
      </c>
      <c r="B59" s="154"/>
      <c r="C59" s="5" t="s">
        <v>302</v>
      </c>
      <c r="D59" s="158" t="s">
        <v>782</v>
      </c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"/>
      <c r="Y59" s="1"/>
      <c r="Z59" s="1"/>
    </row>
    <row r="60" spans="1:26" ht="15.4" customHeight="1">
      <c r="A60" s="1"/>
      <c r="B60" s="159"/>
      <c r="C60" s="159"/>
      <c r="D60" s="159"/>
      <c r="E60" s="159"/>
      <c r="F60" s="160" t="s">
        <v>269</v>
      </c>
      <c r="G60" s="160"/>
      <c r="H60" s="160"/>
      <c r="I60" s="160"/>
      <c r="J60" s="160"/>
      <c r="K60" s="160"/>
      <c r="L60" s="160" t="s">
        <v>281</v>
      </c>
      <c r="M60" s="160"/>
      <c r="N60" s="160"/>
      <c r="O60" s="160" t="s">
        <v>271</v>
      </c>
      <c r="P60" s="160"/>
      <c r="Q60" s="160"/>
      <c r="R60" s="160" t="s">
        <v>272</v>
      </c>
      <c r="S60" s="160"/>
      <c r="T60" s="160"/>
      <c r="U60" s="160" t="s">
        <v>273</v>
      </c>
      <c r="V60" s="160"/>
      <c r="W60" s="160"/>
      <c r="X60" s="9" t="s">
        <v>274</v>
      </c>
      <c r="Y60" s="1"/>
      <c r="Z60" s="1"/>
    </row>
    <row r="61" spans="1:26" ht="21.6" customHeight="1">
      <c r="A61" s="1"/>
      <c r="B61" s="156" t="s">
        <v>303</v>
      </c>
      <c r="C61" s="156"/>
      <c r="D61" s="156"/>
      <c r="E61" s="156"/>
      <c r="F61" s="156"/>
      <c r="G61" s="156"/>
      <c r="H61" s="156"/>
      <c r="I61" s="161">
        <v>2</v>
      </c>
      <c r="J61" s="161"/>
      <c r="K61" s="161"/>
      <c r="L61" s="162">
        <v>1.2</v>
      </c>
      <c r="M61" s="162"/>
      <c r="N61" s="162"/>
      <c r="O61" s="162">
        <v>0.6</v>
      </c>
      <c r="P61" s="162"/>
      <c r="Q61" s="162"/>
      <c r="R61" s="162">
        <v>7.0000000000000007E-2</v>
      </c>
      <c r="S61" s="162"/>
      <c r="T61" s="162"/>
      <c r="U61" s="163">
        <v>0.1</v>
      </c>
      <c r="V61" s="163"/>
      <c r="W61" s="163"/>
      <c r="X61" s="4"/>
      <c r="Y61" s="1"/>
      <c r="Z61" s="1"/>
    </row>
    <row r="62" spans="1:26" ht="15.4" customHeight="1">
      <c r="A62" s="1"/>
      <c r="B62" s="164"/>
      <c r="C62" s="164"/>
      <c r="D62" s="164"/>
      <c r="E62" s="164"/>
      <c r="F62" s="165"/>
      <c r="G62" s="165"/>
      <c r="H62" s="165"/>
      <c r="I62" s="165"/>
      <c r="J62" s="165"/>
      <c r="K62" s="165"/>
      <c r="L62" s="166"/>
      <c r="M62" s="166"/>
      <c r="N62" s="166"/>
      <c r="O62" s="166"/>
      <c r="P62" s="166"/>
      <c r="Q62" s="166"/>
      <c r="R62" s="166"/>
      <c r="S62" s="166"/>
      <c r="T62" s="166"/>
      <c r="U62" s="167">
        <v>0.1</v>
      </c>
      <c r="V62" s="167"/>
      <c r="W62" s="167"/>
      <c r="X62" s="10">
        <v>0.1</v>
      </c>
      <c r="Y62" s="1"/>
      <c r="Z62" s="1"/>
    </row>
    <row r="63" spans="1:26" ht="15.4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53" t="s">
        <v>304</v>
      </c>
      <c r="R63" s="153"/>
      <c r="S63" s="153"/>
      <c r="T63" s="153"/>
      <c r="U63" s="153"/>
      <c r="V63" s="153"/>
      <c r="W63" s="153"/>
      <c r="X63" s="6">
        <v>0.1</v>
      </c>
      <c r="Y63" s="1"/>
      <c r="Z63" s="1"/>
    </row>
    <row r="64" spans="1:26" ht="15.4" customHeight="1">
      <c r="A64" s="154" t="s">
        <v>305</v>
      </c>
      <c r="B64" s="154"/>
      <c r="C64" s="5" t="s">
        <v>302</v>
      </c>
      <c r="D64" s="158" t="s">
        <v>790</v>
      </c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"/>
      <c r="Y64" s="1"/>
      <c r="Z64" s="1"/>
    </row>
    <row r="65" spans="1:26" ht="15.4" customHeight="1">
      <c r="A65" s="1"/>
      <c r="B65" s="159" t="s">
        <v>306</v>
      </c>
      <c r="C65" s="159"/>
      <c r="D65" s="159"/>
      <c r="E65" s="159"/>
      <c r="F65" s="160" t="s">
        <v>269</v>
      </c>
      <c r="G65" s="160"/>
      <c r="H65" s="160"/>
      <c r="I65" s="160"/>
      <c r="J65" s="160"/>
      <c r="K65" s="160" t="s">
        <v>271</v>
      </c>
      <c r="L65" s="160"/>
      <c r="M65" s="160"/>
      <c r="N65" s="160" t="s">
        <v>281</v>
      </c>
      <c r="O65" s="160"/>
      <c r="P65" s="160" t="s">
        <v>272</v>
      </c>
      <c r="Q65" s="160"/>
      <c r="R65" s="160"/>
      <c r="S65" s="160"/>
      <c r="T65" s="160"/>
      <c r="U65" s="160" t="s">
        <v>273</v>
      </c>
      <c r="V65" s="160"/>
      <c r="W65" s="160"/>
      <c r="X65" s="9" t="s">
        <v>274</v>
      </c>
      <c r="Y65" s="1"/>
      <c r="Z65" s="1"/>
    </row>
    <row r="66" spans="1:26" ht="21.6" customHeight="1">
      <c r="A66" s="1"/>
      <c r="B66" s="156" t="s">
        <v>307</v>
      </c>
      <c r="C66" s="156"/>
      <c r="D66" s="156"/>
      <c r="E66" s="156"/>
      <c r="F66" s="156"/>
      <c r="G66" s="156"/>
      <c r="H66" s="161">
        <v>7</v>
      </c>
      <c r="I66" s="161"/>
      <c r="J66" s="161"/>
      <c r="K66" s="162">
        <v>0.25</v>
      </c>
      <c r="L66" s="162"/>
      <c r="M66" s="162"/>
      <c r="N66" s="162">
        <v>0.5</v>
      </c>
      <c r="O66" s="162"/>
      <c r="P66" s="162">
        <v>0.4</v>
      </c>
      <c r="Q66" s="162"/>
      <c r="R66" s="162"/>
      <c r="S66" s="162"/>
      <c r="T66" s="162"/>
      <c r="U66" s="162">
        <v>0.35</v>
      </c>
      <c r="V66" s="162"/>
      <c r="W66" s="162"/>
      <c r="X66" s="4"/>
      <c r="Y66" s="1"/>
      <c r="Z66" s="1"/>
    </row>
    <row r="67" spans="1:26" ht="21.6" customHeight="1">
      <c r="A67" s="1"/>
      <c r="B67" s="168" t="s">
        <v>308</v>
      </c>
      <c r="C67" s="168"/>
      <c r="D67" s="168"/>
      <c r="E67" s="168"/>
      <c r="F67" s="168"/>
      <c r="G67" s="168"/>
      <c r="H67" s="169">
        <v>30</v>
      </c>
      <c r="I67" s="169"/>
      <c r="J67" s="169"/>
      <c r="K67" s="170">
        <v>0.25</v>
      </c>
      <c r="L67" s="170"/>
      <c r="M67" s="170"/>
      <c r="N67" s="170">
        <v>0.25</v>
      </c>
      <c r="O67" s="170"/>
      <c r="P67" s="170">
        <v>0.15</v>
      </c>
      <c r="Q67" s="170"/>
      <c r="R67" s="170"/>
      <c r="S67" s="170"/>
      <c r="T67" s="170"/>
      <c r="U67" s="170">
        <v>0.28000000000000003</v>
      </c>
      <c r="V67" s="170"/>
      <c r="W67" s="170"/>
      <c r="X67" s="1"/>
      <c r="Y67" s="1"/>
      <c r="Z67" s="1"/>
    </row>
    <row r="68" spans="1:26" ht="21.6" customHeight="1">
      <c r="A68" s="1"/>
      <c r="B68" s="168" t="s">
        <v>309</v>
      </c>
      <c r="C68" s="168"/>
      <c r="D68" s="168"/>
      <c r="E68" s="168"/>
      <c r="F68" s="168"/>
      <c r="G68" s="168"/>
      <c r="H68" s="169">
        <v>1</v>
      </c>
      <c r="I68" s="169"/>
      <c r="J68" s="169"/>
      <c r="K68" s="170">
        <v>0.3</v>
      </c>
      <c r="L68" s="170"/>
      <c r="M68" s="170"/>
      <c r="N68" s="170">
        <v>0.25</v>
      </c>
      <c r="O68" s="170"/>
      <c r="P68" s="170">
        <v>0.2</v>
      </c>
      <c r="Q68" s="170"/>
      <c r="R68" s="170"/>
      <c r="S68" s="170"/>
      <c r="T68" s="170"/>
      <c r="U68" s="170">
        <v>0.02</v>
      </c>
      <c r="V68" s="170"/>
      <c r="W68" s="170"/>
      <c r="X68" s="1"/>
      <c r="Y68" s="1"/>
      <c r="Z68" s="1"/>
    </row>
    <row r="69" spans="1:26" ht="21.6" customHeight="1">
      <c r="A69" s="1"/>
      <c r="B69" s="168" t="s">
        <v>310</v>
      </c>
      <c r="C69" s="168"/>
      <c r="D69" s="168"/>
      <c r="E69" s="168"/>
      <c r="F69" s="168"/>
      <c r="G69" s="168"/>
      <c r="H69" s="169">
        <v>11</v>
      </c>
      <c r="I69" s="169"/>
      <c r="J69" s="169"/>
      <c r="K69" s="170">
        <v>0.3</v>
      </c>
      <c r="L69" s="170"/>
      <c r="M69" s="170"/>
      <c r="N69" s="170">
        <v>0.5</v>
      </c>
      <c r="O69" s="170"/>
      <c r="P69" s="170">
        <v>0.35</v>
      </c>
      <c r="Q69" s="170"/>
      <c r="R69" s="170"/>
      <c r="S69" s="170"/>
      <c r="T69" s="170"/>
      <c r="U69" s="170">
        <v>0.57999999999999996</v>
      </c>
      <c r="V69" s="170"/>
      <c r="W69" s="170"/>
      <c r="X69" s="1"/>
      <c r="Y69" s="1"/>
      <c r="Z69" s="1"/>
    </row>
    <row r="70" spans="1:26" ht="21.6" customHeight="1">
      <c r="A70" s="1"/>
      <c r="B70" s="168" t="s">
        <v>311</v>
      </c>
      <c r="C70" s="168"/>
      <c r="D70" s="168"/>
      <c r="E70" s="168"/>
      <c r="F70" s="168"/>
      <c r="G70" s="168"/>
      <c r="H70" s="169">
        <v>3</v>
      </c>
      <c r="I70" s="169"/>
      <c r="J70" s="169"/>
      <c r="K70" s="170">
        <v>0.6</v>
      </c>
      <c r="L70" s="170"/>
      <c r="M70" s="170"/>
      <c r="N70" s="170">
        <v>1.2</v>
      </c>
      <c r="O70" s="170"/>
      <c r="P70" s="170">
        <v>0.35</v>
      </c>
      <c r="Q70" s="170"/>
      <c r="R70" s="170"/>
      <c r="S70" s="170"/>
      <c r="T70" s="170"/>
      <c r="U70" s="170">
        <v>0.76</v>
      </c>
      <c r="V70" s="170"/>
      <c r="W70" s="170"/>
      <c r="X70" s="1"/>
      <c r="Y70" s="1"/>
      <c r="Z70" s="1"/>
    </row>
    <row r="71" spans="1:26" ht="21.6" customHeight="1">
      <c r="A71" s="1"/>
      <c r="B71" s="168" t="s">
        <v>312</v>
      </c>
      <c r="C71" s="168"/>
      <c r="D71" s="168"/>
      <c r="E71" s="168"/>
      <c r="F71" s="168"/>
      <c r="G71" s="168"/>
      <c r="H71" s="169">
        <v>2</v>
      </c>
      <c r="I71" s="169"/>
      <c r="J71" s="169"/>
      <c r="K71" s="170">
        <v>0.3</v>
      </c>
      <c r="L71" s="170"/>
      <c r="M71" s="170"/>
      <c r="N71" s="170">
        <v>0.5</v>
      </c>
      <c r="O71" s="170"/>
      <c r="P71" s="170">
        <v>1.8</v>
      </c>
      <c r="Q71" s="170"/>
      <c r="R71" s="170"/>
      <c r="S71" s="170"/>
      <c r="T71" s="170"/>
      <c r="U71" s="170">
        <v>0.54</v>
      </c>
      <c r="V71" s="170"/>
      <c r="W71" s="170"/>
      <c r="X71" s="1"/>
      <c r="Y71" s="1"/>
      <c r="Z71" s="1"/>
    </row>
    <row r="72" spans="1:26" ht="21.6" customHeight="1">
      <c r="A72" s="1"/>
      <c r="B72" s="168" t="s">
        <v>313</v>
      </c>
      <c r="C72" s="168"/>
      <c r="D72" s="168"/>
      <c r="E72" s="168"/>
      <c r="F72" s="168"/>
      <c r="G72" s="168"/>
      <c r="H72" s="169">
        <v>3</v>
      </c>
      <c r="I72" s="169"/>
      <c r="J72" s="169"/>
      <c r="K72" s="170">
        <v>0.3</v>
      </c>
      <c r="L72" s="170"/>
      <c r="M72" s="170"/>
      <c r="N72" s="170">
        <v>0.5</v>
      </c>
      <c r="O72" s="170"/>
      <c r="P72" s="170">
        <v>1.3</v>
      </c>
      <c r="Q72" s="170"/>
      <c r="R72" s="170"/>
      <c r="S72" s="170"/>
      <c r="T72" s="170"/>
      <c r="U72" s="170">
        <v>0.59</v>
      </c>
      <c r="V72" s="170"/>
      <c r="W72" s="170"/>
      <c r="X72" s="1"/>
      <c r="Y72" s="1"/>
      <c r="Z72" s="1"/>
    </row>
    <row r="73" spans="1:26" ht="15.4" customHeight="1">
      <c r="A73" s="1"/>
      <c r="B73" s="168" t="s">
        <v>314</v>
      </c>
      <c r="C73" s="168"/>
      <c r="D73" s="168"/>
      <c r="E73" s="168"/>
      <c r="F73" s="168"/>
      <c r="G73" s="168"/>
      <c r="H73" s="169">
        <v>12</v>
      </c>
      <c r="I73" s="169"/>
      <c r="J73" s="169"/>
      <c r="K73" s="170">
        <v>0.7</v>
      </c>
      <c r="L73" s="170"/>
      <c r="M73" s="170"/>
      <c r="N73" s="170">
        <v>0.7</v>
      </c>
      <c r="O73" s="170"/>
      <c r="P73" s="170">
        <v>0.25</v>
      </c>
      <c r="Q73" s="170"/>
      <c r="R73" s="170"/>
      <c r="S73" s="170"/>
      <c r="T73" s="170"/>
      <c r="U73" s="170">
        <v>1.47</v>
      </c>
      <c r="V73" s="170"/>
      <c r="W73" s="170"/>
      <c r="X73" s="1"/>
      <c r="Y73" s="1"/>
      <c r="Z73" s="1"/>
    </row>
    <row r="74" spans="1:26" ht="15.4" customHeight="1">
      <c r="A74" s="1"/>
      <c r="B74" s="168" t="s">
        <v>315</v>
      </c>
      <c r="C74" s="168"/>
      <c r="D74" s="168"/>
      <c r="E74" s="168"/>
      <c r="F74" s="168"/>
      <c r="G74" s="168"/>
      <c r="H74" s="169">
        <v>1</v>
      </c>
      <c r="I74" s="169"/>
      <c r="J74" s="169"/>
      <c r="K74" s="170">
        <v>0.55000000000000004</v>
      </c>
      <c r="L74" s="170"/>
      <c r="M74" s="170"/>
      <c r="N74" s="170">
        <v>0.55000000000000004</v>
      </c>
      <c r="O74" s="170"/>
      <c r="P74" s="170">
        <v>0.3</v>
      </c>
      <c r="Q74" s="170"/>
      <c r="R74" s="170"/>
      <c r="S74" s="170"/>
      <c r="T74" s="170"/>
      <c r="U74" s="170">
        <v>0.09</v>
      </c>
      <c r="V74" s="170"/>
      <c r="W74" s="170"/>
      <c r="X74" s="1"/>
      <c r="Y74" s="1"/>
      <c r="Z74" s="1"/>
    </row>
    <row r="75" spans="1:26" ht="15.4" customHeight="1">
      <c r="A75" s="1"/>
      <c r="B75" s="168" t="s">
        <v>316</v>
      </c>
      <c r="C75" s="168"/>
      <c r="D75" s="168"/>
      <c r="E75" s="168"/>
      <c r="F75" s="168"/>
      <c r="G75" s="168"/>
      <c r="H75" s="169">
        <v>1</v>
      </c>
      <c r="I75" s="169"/>
      <c r="J75" s="169"/>
      <c r="K75" s="170">
        <v>2.0499999999999998</v>
      </c>
      <c r="L75" s="170"/>
      <c r="M75" s="170"/>
      <c r="N75" s="170">
        <v>0.85</v>
      </c>
      <c r="O75" s="170"/>
      <c r="P75" s="170">
        <v>0.1</v>
      </c>
      <c r="Q75" s="170"/>
      <c r="R75" s="170"/>
      <c r="S75" s="170"/>
      <c r="T75" s="170"/>
      <c r="U75" s="170">
        <v>0.17</v>
      </c>
      <c r="V75" s="170"/>
      <c r="W75" s="170"/>
      <c r="X75" s="1"/>
      <c r="Y75" s="1"/>
      <c r="Z75" s="1"/>
    </row>
    <row r="76" spans="1:26" ht="15.4" customHeight="1">
      <c r="A76" s="1"/>
      <c r="B76" s="168" t="s">
        <v>317</v>
      </c>
      <c r="C76" s="168"/>
      <c r="D76" s="168"/>
      <c r="E76" s="168"/>
      <c r="F76" s="168"/>
      <c r="G76" s="168"/>
      <c r="H76" s="169">
        <v>1</v>
      </c>
      <c r="I76" s="169"/>
      <c r="J76" s="169"/>
      <c r="K76" s="170">
        <v>3.75</v>
      </c>
      <c r="L76" s="170"/>
      <c r="M76" s="170"/>
      <c r="N76" s="170">
        <v>0.85</v>
      </c>
      <c r="O76" s="170"/>
      <c r="P76" s="170">
        <v>0.2</v>
      </c>
      <c r="Q76" s="170"/>
      <c r="R76" s="170"/>
      <c r="S76" s="170"/>
      <c r="T76" s="170"/>
      <c r="U76" s="171">
        <v>0.64</v>
      </c>
      <c r="V76" s="171"/>
      <c r="W76" s="171"/>
      <c r="X76" s="1"/>
      <c r="Y76" s="1"/>
      <c r="Z76" s="1"/>
    </row>
    <row r="77" spans="1:26" ht="15.4" customHeight="1">
      <c r="A77" s="1"/>
      <c r="B77" s="172"/>
      <c r="C77" s="172"/>
      <c r="D77" s="172"/>
      <c r="E77" s="172"/>
      <c r="F77" s="173"/>
      <c r="G77" s="173"/>
      <c r="H77" s="173"/>
      <c r="I77" s="173"/>
      <c r="J77" s="173"/>
      <c r="K77" s="174"/>
      <c r="L77" s="174"/>
      <c r="M77" s="174"/>
      <c r="N77" s="174"/>
      <c r="O77" s="174"/>
      <c r="P77" s="174"/>
      <c r="Q77" s="174"/>
      <c r="R77" s="174"/>
      <c r="S77" s="174"/>
      <c r="T77" s="174"/>
      <c r="U77" s="175">
        <v>5.49</v>
      </c>
      <c r="V77" s="175"/>
      <c r="W77" s="175"/>
      <c r="X77" s="11">
        <v>5.49</v>
      </c>
      <c r="Y77" s="1"/>
      <c r="Z77" s="1"/>
    </row>
    <row r="78" spans="1:26" ht="15.4" customHeight="1">
      <c r="A78" s="1"/>
      <c r="B78" s="159" t="s">
        <v>318</v>
      </c>
      <c r="C78" s="159"/>
      <c r="D78" s="159"/>
      <c r="E78" s="159"/>
      <c r="F78" s="160" t="s">
        <v>269</v>
      </c>
      <c r="G78" s="160"/>
      <c r="H78" s="160"/>
      <c r="I78" s="160"/>
      <c r="J78" s="160"/>
      <c r="K78" s="160" t="s">
        <v>271</v>
      </c>
      <c r="L78" s="160"/>
      <c r="M78" s="160"/>
      <c r="N78" s="160" t="s">
        <v>281</v>
      </c>
      <c r="O78" s="160"/>
      <c r="P78" s="160" t="s">
        <v>272</v>
      </c>
      <c r="Q78" s="160"/>
      <c r="R78" s="160"/>
      <c r="S78" s="160" t="s">
        <v>319</v>
      </c>
      <c r="T78" s="160"/>
      <c r="U78" s="160" t="s">
        <v>273</v>
      </c>
      <c r="V78" s="160"/>
      <c r="W78" s="160"/>
      <c r="X78" s="9" t="s">
        <v>274</v>
      </c>
      <c r="Y78" s="1"/>
      <c r="Z78" s="1"/>
    </row>
    <row r="79" spans="1:26" ht="15.4" customHeight="1">
      <c r="A79" s="1"/>
      <c r="B79" s="156" t="s">
        <v>320</v>
      </c>
      <c r="C79" s="156"/>
      <c r="D79" s="156"/>
      <c r="E79" s="156"/>
      <c r="F79" s="156"/>
      <c r="G79" s="156"/>
      <c r="H79" s="161">
        <v>1</v>
      </c>
      <c r="I79" s="161"/>
      <c r="J79" s="161"/>
      <c r="K79" s="162">
        <v>0.4</v>
      </c>
      <c r="L79" s="162"/>
      <c r="M79" s="162"/>
      <c r="N79" s="162">
        <v>0.25</v>
      </c>
      <c r="O79" s="162"/>
      <c r="P79" s="162">
        <v>0.05</v>
      </c>
      <c r="Q79" s="162"/>
      <c r="R79" s="162"/>
      <c r="S79" s="162"/>
      <c r="T79" s="162"/>
      <c r="U79" s="162">
        <v>0.01</v>
      </c>
      <c r="V79" s="162"/>
      <c r="W79" s="162"/>
      <c r="X79" s="4"/>
      <c r="Y79" s="1"/>
      <c r="Z79" s="1"/>
    </row>
    <row r="80" spans="1:26" ht="15.4" customHeight="1">
      <c r="A80" s="1"/>
      <c r="B80" s="168" t="s">
        <v>321</v>
      </c>
      <c r="C80" s="168"/>
      <c r="D80" s="168"/>
      <c r="E80" s="168"/>
      <c r="F80" s="168"/>
      <c r="G80" s="168"/>
      <c r="H80" s="169">
        <v>1</v>
      </c>
      <c r="I80" s="169"/>
      <c r="J80" s="169"/>
      <c r="K80" s="170">
        <v>0.4</v>
      </c>
      <c r="L80" s="170"/>
      <c r="M80" s="170"/>
      <c r="N80" s="170">
        <v>0.45</v>
      </c>
      <c r="O80" s="170"/>
      <c r="P80" s="170">
        <v>0.15</v>
      </c>
      <c r="Q80" s="170"/>
      <c r="R80" s="170"/>
      <c r="S80" s="170"/>
      <c r="T80" s="170"/>
      <c r="U80" s="170">
        <v>0.03</v>
      </c>
      <c r="V80" s="170"/>
      <c r="W80" s="170"/>
      <c r="X80" s="1"/>
      <c r="Y80" s="1"/>
      <c r="Z80" s="1"/>
    </row>
    <row r="81" spans="1:26" ht="15.4" customHeight="1">
      <c r="A81" s="1"/>
      <c r="B81" s="168" t="s">
        <v>322</v>
      </c>
      <c r="C81" s="168"/>
      <c r="D81" s="168"/>
      <c r="E81" s="168"/>
      <c r="F81" s="168"/>
      <c r="G81" s="168"/>
      <c r="H81" s="169">
        <v>1</v>
      </c>
      <c r="I81" s="169"/>
      <c r="J81" s="169"/>
      <c r="K81" s="170">
        <v>0.35</v>
      </c>
      <c r="L81" s="170"/>
      <c r="M81" s="170"/>
      <c r="N81" s="170">
        <v>0.3</v>
      </c>
      <c r="O81" s="170"/>
      <c r="P81" s="170">
        <v>0.15</v>
      </c>
      <c r="Q81" s="170"/>
      <c r="R81" s="170"/>
      <c r="S81" s="170"/>
      <c r="T81" s="170"/>
      <c r="U81" s="170">
        <v>0.02</v>
      </c>
      <c r="V81" s="170"/>
      <c r="W81" s="170"/>
      <c r="X81" s="1"/>
      <c r="Y81" s="1"/>
      <c r="Z81" s="1"/>
    </row>
    <row r="82" spans="1:26" ht="15.4" customHeight="1">
      <c r="A82" s="1"/>
      <c r="B82" s="168" t="s">
        <v>323</v>
      </c>
      <c r="C82" s="168"/>
      <c r="D82" s="168"/>
      <c r="E82" s="168"/>
      <c r="F82" s="168"/>
      <c r="G82" s="168"/>
      <c r="H82" s="169">
        <v>1</v>
      </c>
      <c r="I82" s="169"/>
      <c r="J82" s="169"/>
      <c r="K82" s="170">
        <v>0.65</v>
      </c>
      <c r="L82" s="170"/>
      <c r="M82" s="170"/>
      <c r="N82" s="170">
        <v>0.55000000000000004</v>
      </c>
      <c r="O82" s="170"/>
      <c r="P82" s="170">
        <v>0.25</v>
      </c>
      <c r="Q82" s="170"/>
      <c r="R82" s="170"/>
      <c r="S82" s="170">
        <v>0.02</v>
      </c>
      <c r="T82" s="170"/>
      <c r="U82" s="170">
        <v>7.0000000000000007E-2</v>
      </c>
      <c r="V82" s="170"/>
      <c r="W82" s="170"/>
      <c r="X82" s="1"/>
      <c r="Y82" s="1"/>
      <c r="Z82" s="1"/>
    </row>
    <row r="83" spans="1:26" ht="15.4" customHeight="1">
      <c r="A83" s="1"/>
      <c r="B83" s="168" t="s">
        <v>324</v>
      </c>
      <c r="C83" s="168"/>
      <c r="D83" s="168"/>
      <c r="E83" s="168"/>
      <c r="F83" s="168"/>
      <c r="G83" s="168"/>
      <c r="H83" s="169">
        <v>1</v>
      </c>
      <c r="I83" s="169"/>
      <c r="J83" s="169"/>
      <c r="K83" s="170">
        <v>0.65</v>
      </c>
      <c r="L83" s="170"/>
      <c r="M83" s="170"/>
      <c r="N83" s="170">
        <v>0.65</v>
      </c>
      <c r="O83" s="170"/>
      <c r="P83" s="170">
        <v>0.55000000000000004</v>
      </c>
      <c r="Q83" s="170"/>
      <c r="R83" s="170"/>
      <c r="S83" s="170">
        <v>0.06</v>
      </c>
      <c r="T83" s="170"/>
      <c r="U83" s="170">
        <v>0.17</v>
      </c>
      <c r="V83" s="170"/>
      <c r="W83" s="170"/>
      <c r="X83" s="1"/>
      <c r="Y83" s="1"/>
      <c r="Z83" s="1"/>
    </row>
    <row r="84" spans="1:26" ht="15.4" customHeight="1">
      <c r="A84" s="1"/>
      <c r="B84" s="168" t="s">
        <v>325</v>
      </c>
      <c r="C84" s="168"/>
      <c r="D84" s="168"/>
      <c r="E84" s="168"/>
      <c r="F84" s="168"/>
      <c r="G84" s="168"/>
      <c r="H84" s="169">
        <v>1</v>
      </c>
      <c r="I84" s="169"/>
      <c r="J84" s="169"/>
      <c r="K84" s="170">
        <v>0.65</v>
      </c>
      <c r="L84" s="170"/>
      <c r="M84" s="170"/>
      <c r="N84" s="170">
        <v>1.5</v>
      </c>
      <c r="O84" s="170"/>
      <c r="P84" s="170">
        <v>1.5</v>
      </c>
      <c r="Q84" s="170"/>
      <c r="R84" s="170"/>
      <c r="S84" s="170">
        <v>0.85</v>
      </c>
      <c r="T84" s="170"/>
      <c r="U84" s="170">
        <v>0.61</v>
      </c>
      <c r="V84" s="170"/>
      <c r="W84" s="170"/>
      <c r="X84" s="1"/>
      <c r="Y84" s="1"/>
      <c r="Z84" s="1"/>
    </row>
    <row r="85" spans="1:26" ht="15.4" customHeight="1">
      <c r="A85" s="1"/>
      <c r="B85" s="168" t="s">
        <v>326</v>
      </c>
      <c r="C85" s="168"/>
      <c r="D85" s="168"/>
      <c r="E85" s="168"/>
      <c r="F85" s="168"/>
      <c r="G85" s="168"/>
      <c r="H85" s="169">
        <v>1</v>
      </c>
      <c r="I85" s="169"/>
      <c r="J85" s="169"/>
      <c r="K85" s="170">
        <v>0.65</v>
      </c>
      <c r="L85" s="170"/>
      <c r="M85" s="170"/>
      <c r="N85" s="170">
        <v>1.2</v>
      </c>
      <c r="O85" s="170"/>
      <c r="P85" s="170">
        <v>0.85</v>
      </c>
      <c r="Q85" s="170"/>
      <c r="R85" s="170"/>
      <c r="S85" s="170">
        <v>0.25</v>
      </c>
      <c r="T85" s="170"/>
      <c r="U85" s="171">
        <v>0.41</v>
      </c>
      <c r="V85" s="171"/>
      <c r="W85" s="171"/>
      <c r="X85" s="1"/>
      <c r="Y85" s="1"/>
      <c r="Z85" s="1"/>
    </row>
    <row r="86" spans="1:26" ht="15.4" customHeight="1">
      <c r="A86" s="1"/>
      <c r="B86" s="172"/>
      <c r="C86" s="172"/>
      <c r="D86" s="172"/>
      <c r="E86" s="172"/>
      <c r="F86" s="173"/>
      <c r="G86" s="173"/>
      <c r="H86" s="173"/>
      <c r="I86" s="173"/>
      <c r="J86" s="173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67">
        <v>1.32</v>
      </c>
      <c r="V86" s="167"/>
      <c r="W86" s="167"/>
      <c r="X86" s="11">
        <v>1.32</v>
      </c>
      <c r="Y86" s="1"/>
      <c r="Z86" s="1"/>
    </row>
    <row r="87" spans="1:26" ht="15.4" customHeight="1">
      <c r="A87" s="1"/>
      <c r="B87" s="164"/>
      <c r="C87" s="164"/>
      <c r="D87" s="164"/>
      <c r="E87" s="164"/>
      <c r="F87" s="165"/>
      <c r="G87" s="165"/>
      <c r="H87" s="165"/>
      <c r="I87" s="165"/>
      <c r="J87" s="165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7">
        <v>6.81</v>
      </c>
      <c r="V87" s="167"/>
      <c r="W87" s="167"/>
      <c r="X87" s="10">
        <v>6.81</v>
      </c>
      <c r="Y87" s="1"/>
      <c r="Z87" s="1"/>
    </row>
    <row r="88" spans="1:26" ht="15.4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53" t="s">
        <v>304</v>
      </c>
      <c r="R88" s="153"/>
      <c r="S88" s="153"/>
      <c r="T88" s="153"/>
      <c r="U88" s="153"/>
      <c r="V88" s="153"/>
      <c r="W88" s="153"/>
      <c r="X88" s="6">
        <v>6.81</v>
      </c>
      <c r="Y88" s="1"/>
      <c r="Z88" s="1"/>
    </row>
    <row r="89" spans="1:26" ht="15.4" customHeight="1">
      <c r="A89" s="154" t="s">
        <v>327</v>
      </c>
      <c r="B89" s="154"/>
      <c r="C89" s="5" t="s">
        <v>268</v>
      </c>
      <c r="D89" s="158" t="s">
        <v>785</v>
      </c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"/>
      <c r="Y89" s="1"/>
      <c r="Z89" s="1"/>
    </row>
    <row r="90" spans="1:26" ht="24.75" customHeight="1">
      <c r="A90" s="1"/>
      <c r="B90" s="159" t="s">
        <v>328</v>
      </c>
      <c r="C90" s="159"/>
      <c r="D90" s="159"/>
      <c r="E90" s="159"/>
      <c r="F90" s="160" t="s">
        <v>270</v>
      </c>
      <c r="G90" s="160"/>
      <c r="H90" s="160"/>
      <c r="I90" s="160"/>
      <c r="J90" s="160"/>
      <c r="K90" s="160"/>
      <c r="L90" s="160" t="s">
        <v>281</v>
      </c>
      <c r="M90" s="160"/>
      <c r="N90" s="160"/>
      <c r="O90" s="160" t="s">
        <v>271</v>
      </c>
      <c r="P90" s="160"/>
      <c r="Q90" s="160"/>
      <c r="R90" s="160" t="s">
        <v>272</v>
      </c>
      <c r="S90" s="160"/>
      <c r="T90" s="160"/>
      <c r="U90" s="160" t="s">
        <v>273</v>
      </c>
      <c r="V90" s="160"/>
      <c r="W90" s="160"/>
      <c r="X90" s="9" t="s">
        <v>274</v>
      </c>
      <c r="Y90" s="1"/>
      <c r="Z90" s="1"/>
    </row>
    <row r="91" spans="1:26" ht="15.4" customHeight="1">
      <c r="A91" s="1"/>
      <c r="B91" s="156" t="s">
        <v>329</v>
      </c>
      <c r="C91" s="156"/>
      <c r="D91" s="156"/>
      <c r="E91" s="156"/>
      <c r="F91" s="156"/>
      <c r="G91" s="156"/>
      <c r="H91" s="156"/>
      <c r="I91" s="161"/>
      <c r="J91" s="161"/>
      <c r="K91" s="161"/>
      <c r="L91" s="162">
        <v>67.45</v>
      </c>
      <c r="M91" s="162"/>
      <c r="N91" s="162"/>
      <c r="O91" s="162"/>
      <c r="P91" s="162"/>
      <c r="Q91" s="162"/>
      <c r="R91" s="162">
        <v>0.5</v>
      </c>
      <c r="S91" s="162"/>
      <c r="T91" s="162"/>
      <c r="U91" s="162">
        <v>33.729999999999997</v>
      </c>
      <c r="V91" s="162"/>
      <c r="W91" s="162"/>
      <c r="X91" s="4"/>
      <c r="Y91" s="1"/>
      <c r="Z91" s="1"/>
    </row>
    <row r="92" spans="1:26" ht="15.4" customHeight="1">
      <c r="A92" s="1"/>
      <c r="B92" s="168" t="s">
        <v>330</v>
      </c>
      <c r="C92" s="168"/>
      <c r="D92" s="168"/>
      <c r="E92" s="168"/>
      <c r="F92" s="168"/>
      <c r="G92" s="168"/>
      <c r="H92" s="168"/>
      <c r="I92" s="169"/>
      <c r="J92" s="169"/>
      <c r="K92" s="169"/>
      <c r="L92" s="170">
        <v>147.4</v>
      </c>
      <c r="M92" s="170"/>
      <c r="N92" s="170"/>
      <c r="O92" s="170"/>
      <c r="P92" s="170"/>
      <c r="Q92" s="170"/>
      <c r="R92" s="170">
        <v>0.5</v>
      </c>
      <c r="S92" s="170"/>
      <c r="T92" s="170"/>
      <c r="U92" s="170">
        <v>73.7</v>
      </c>
      <c r="V92" s="170"/>
      <c r="W92" s="170"/>
      <c r="X92" s="1"/>
      <c r="Y92" s="1"/>
      <c r="Z92" s="1"/>
    </row>
    <row r="93" spans="1:26" ht="15.4" customHeight="1">
      <c r="A93" s="1"/>
      <c r="B93" s="168" t="s">
        <v>331</v>
      </c>
      <c r="C93" s="168"/>
      <c r="D93" s="168"/>
      <c r="E93" s="168"/>
      <c r="F93" s="168"/>
      <c r="G93" s="168"/>
      <c r="H93" s="168"/>
      <c r="I93" s="169"/>
      <c r="J93" s="169"/>
      <c r="K93" s="169"/>
      <c r="L93" s="170">
        <v>14.9</v>
      </c>
      <c r="M93" s="170"/>
      <c r="N93" s="170"/>
      <c r="O93" s="170"/>
      <c r="P93" s="170"/>
      <c r="Q93" s="170"/>
      <c r="R93" s="170">
        <v>0.15</v>
      </c>
      <c r="S93" s="170"/>
      <c r="T93" s="170"/>
      <c r="U93" s="170">
        <v>2.2400000000000002</v>
      </c>
      <c r="V93" s="170"/>
      <c r="W93" s="170"/>
      <c r="X93" s="1"/>
      <c r="Y93" s="1"/>
      <c r="Z93" s="1"/>
    </row>
    <row r="94" spans="1:26" ht="15.4" customHeight="1">
      <c r="A94" s="1"/>
      <c r="B94" s="168" t="s">
        <v>332</v>
      </c>
      <c r="C94" s="168"/>
      <c r="D94" s="168"/>
      <c r="E94" s="168"/>
      <c r="F94" s="168"/>
      <c r="G94" s="168"/>
      <c r="H94" s="168"/>
      <c r="I94" s="169"/>
      <c r="J94" s="169"/>
      <c r="K94" s="169"/>
      <c r="L94" s="170">
        <v>26.75</v>
      </c>
      <c r="M94" s="170"/>
      <c r="N94" s="170"/>
      <c r="O94" s="170"/>
      <c r="P94" s="170"/>
      <c r="Q94" s="170"/>
      <c r="R94" s="170">
        <v>0.15</v>
      </c>
      <c r="S94" s="170"/>
      <c r="T94" s="170"/>
      <c r="U94" s="170">
        <v>4.01</v>
      </c>
      <c r="V94" s="170"/>
      <c r="W94" s="170"/>
      <c r="X94" s="1"/>
      <c r="Y94" s="1"/>
      <c r="Z94" s="1"/>
    </row>
    <row r="95" spans="1:26" ht="15.4" customHeight="1">
      <c r="A95" s="1"/>
      <c r="B95" s="168" t="s">
        <v>333</v>
      </c>
      <c r="C95" s="168"/>
      <c r="D95" s="168"/>
      <c r="E95" s="168"/>
      <c r="F95" s="168"/>
      <c r="G95" s="168"/>
      <c r="H95" s="168"/>
      <c r="I95" s="169"/>
      <c r="J95" s="169"/>
      <c r="K95" s="169"/>
      <c r="L95" s="170">
        <v>13.7</v>
      </c>
      <c r="M95" s="170"/>
      <c r="N95" s="170"/>
      <c r="O95" s="170"/>
      <c r="P95" s="170"/>
      <c r="Q95" s="170"/>
      <c r="R95" s="170">
        <v>0.4</v>
      </c>
      <c r="S95" s="170"/>
      <c r="T95" s="170"/>
      <c r="U95" s="170">
        <v>10.96</v>
      </c>
      <c r="V95" s="170"/>
      <c r="W95" s="170"/>
      <c r="X95" s="1"/>
      <c r="Y95" s="1"/>
      <c r="Z95" s="1"/>
    </row>
    <row r="96" spans="1:26" ht="15.4" customHeight="1">
      <c r="A96" s="1"/>
      <c r="B96" s="168" t="s">
        <v>334</v>
      </c>
      <c r="C96" s="168"/>
      <c r="D96" s="168"/>
      <c r="E96" s="168"/>
      <c r="F96" s="168"/>
      <c r="G96" s="168"/>
      <c r="H96" s="168"/>
      <c r="I96" s="169"/>
      <c r="J96" s="169"/>
      <c r="K96" s="169"/>
      <c r="L96" s="170">
        <v>12.7</v>
      </c>
      <c r="M96" s="170"/>
      <c r="N96" s="170"/>
      <c r="O96" s="170"/>
      <c r="P96" s="170"/>
      <c r="Q96" s="170"/>
      <c r="R96" s="170">
        <v>0.4</v>
      </c>
      <c r="S96" s="170"/>
      <c r="T96" s="170"/>
      <c r="U96" s="170">
        <v>10.16</v>
      </c>
      <c r="V96" s="170"/>
      <c r="W96" s="170"/>
      <c r="X96" s="1"/>
      <c r="Y96" s="1"/>
      <c r="Z96" s="1"/>
    </row>
    <row r="97" spans="1:26" ht="15.4" customHeight="1">
      <c r="A97" s="1"/>
      <c r="B97" s="168" t="s">
        <v>335</v>
      </c>
      <c r="C97" s="168"/>
      <c r="D97" s="168"/>
      <c r="E97" s="168"/>
      <c r="F97" s="168"/>
      <c r="G97" s="168"/>
      <c r="H97" s="168"/>
      <c r="I97" s="169"/>
      <c r="J97" s="169"/>
      <c r="K97" s="169"/>
      <c r="L97" s="170">
        <v>2.35</v>
      </c>
      <c r="M97" s="170"/>
      <c r="N97" s="170"/>
      <c r="O97" s="170"/>
      <c r="P97" s="170"/>
      <c r="Q97" s="170"/>
      <c r="R97" s="170">
        <v>0.7</v>
      </c>
      <c r="S97" s="170"/>
      <c r="T97" s="170"/>
      <c r="U97" s="170">
        <v>3.29</v>
      </c>
      <c r="V97" s="170"/>
      <c r="W97" s="170"/>
      <c r="X97" s="1"/>
      <c r="Y97" s="1"/>
      <c r="Z97" s="1"/>
    </row>
    <row r="98" spans="1:26" ht="15.4" customHeight="1">
      <c r="A98" s="1"/>
      <c r="B98" s="168" t="s">
        <v>336</v>
      </c>
      <c r="C98" s="168"/>
      <c r="D98" s="168"/>
      <c r="E98" s="168"/>
      <c r="F98" s="168"/>
      <c r="G98" s="168"/>
      <c r="H98" s="168"/>
      <c r="I98" s="169"/>
      <c r="J98" s="169"/>
      <c r="K98" s="169"/>
      <c r="L98" s="170">
        <v>31.9</v>
      </c>
      <c r="M98" s="170"/>
      <c r="N98" s="170"/>
      <c r="O98" s="170"/>
      <c r="P98" s="170"/>
      <c r="Q98" s="170"/>
      <c r="R98" s="170">
        <v>0.4</v>
      </c>
      <c r="S98" s="170"/>
      <c r="T98" s="170"/>
      <c r="U98" s="170">
        <v>25.52</v>
      </c>
      <c r="V98" s="170"/>
      <c r="W98" s="170"/>
      <c r="X98" s="1"/>
      <c r="Y98" s="1"/>
      <c r="Z98" s="1"/>
    </row>
    <row r="99" spans="1:26" ht="15.4" customHeight="1">
      <c r="A99" s="1"/>
      <c r="B99" s="168" t="s">
        <v>337</v>
      </c>
      <c r="C99" s="168"/>
      <c r="D99" s="168"/>
      <c r="E99" s="168"/>
      <c r="F99" s="168"/>
      <c r="G99" s="168"/>
      <c r="H99" s="168"/>
      <c r="I99" s="169"/>
      <c r="J99" s="169"/>
      <c r="K99" s="169"/>
      <c r="L99" s="170"/>
      <c r="M99" s="170"/>
      <c r="N99" s="170"/>
      <c r="O99" s="170">
        <v>0.9</v>
      </c>
      <c r="P99" s="170"/>
      <c r="Q99" s="170"/>
      <c r="R99" s="170">
        <v>0.4</v>
      </c>
      <c r="S99" s="170"/>
      <c r="T99" s="170"/>
      <c r="U99" s="170">
        <v>0.72</v>
      </c>
      <c r="V99" s="170"/>
      <c r="W99" s="170"/>
      <c r="X99" s="1"/>
      <c r="Y99" s="1"/>
      <c r="Z99" s="1"/>
    </row>
    <row r="100" spans="1:26" ht="15.4" customHeight="1">
      <c r="A100" s="1"/>
      <c r="B100" s="168" t="s">
        <v>338</v>
      </c>
      <c r="C100" s="168"/>
      <c r="D100" s="168"/>
      <c r="E100" s="168"/>
      <c r="F100" s="168"/>
      <c r="G100" s="168"/>
      <c r="H100" s="168"/>
      <c r="I100" s="169"/>
      <c r="J100" s="169"/>
      <c r="K100" s="169"/>
      <c r="L100" s="170"/>
      <c r="M100" s="170"/>
      <c r="N100" s="170"/>
      <c r="O100" s="170">
        <v>0.9</v>
      </c>
      <c r="P100" s="170"/>
      <c r="Q100" s="170"/>
      <c r="R100" s="170">
        <v>0.4</v>
      </c>
      <c r="S100" s="170"/>
      <c r="T100" s="170"/>
      <c r="U100" s="170">
        <v>0.36</v>
      </c>
      <c r="V100" s="170"/>
      <c r="W100" s="170"/>
      <c r="X100" s="1"/>
      <c r="Y100" s="1"/>
      <c r="Z100" s="1"/>
    </row>
    <row r="101" spans="1:26" ht="15.4" customHeight="1">
      <c r="A101" s="1"/>
      <c r="B101" s="168" t="s">
        <v>339</v>
      </c>
      <c r="C101" s="168"/>
      <c r="D101" s="168"/>
      <c r="E101" s="168"/>
      <c r="F101" s="168"/>
      <c r="G101" s="168"/>
      <c r="H101" s="168"/>
      <c r="I101" s="169"/>
      <c r="J101" s="169"/>
      <c r="K101" s="169"/>
      <c r="L101" s="170"/>
      <c r="M101" s="170"/>
      <c r="N101" s="170"/>
      <c r="O101" s="170">
        <v>0.9</v>
      </c>
      <c r="P101" s="170"/>
      <c r="Q101" s="170"/>
      <c r="R101" s="170">
        <v>0.7</v>
      </c>
      <c r="S101" s="170"/>
      <c r="T101" s="170"/>
      <c r="U101" s="170">
        <v>0.63</v>
      </c>
      <c r="V101" s="170"/>
      <c r="W101" s="170"/>
      <c r="X101" s="1"/>
      <c r="Y101" s="1"/>
      <c r="Z101" s="1"/>
    </row>
    <row r="102" spans="1:26" ht="15.4" customHeight="1">
      <c r="A102" s="1"/>
      <c r="B102" s="168" t="s">
        <v>340</v>
      </c>
      <c r="C102" s="168"/>
      <c r="D102" s="168"/>
      <c r="E102" s="168"/>
      <c r="F102" s="168"/>
      <c r="G102" s="168"/>
      <c r="H102" s="168"/>
      <c r="I102" s="169"/>
      <c r="J102" s="169"/>
      <c r="K102" s="169"/>
      <c r="L102" s="170"/>
      <c r="M102" s="170"/>
      <c r="N102" s="170"/>
      <c r="O102" s="170">
        <v>0.9</v>
      </c>
      <c r="P102" s="170"/>
      <c r="Q102" s="170"/>
      <c r="R102" s="170">
        <v>0.4</v>
      </c>
      <c r="S102" s="170"/>
      <c r="T102" s="170"/>
      <c r="U102" s="171">
        <v>0.72</v>
      </c>
      <c r="V102" s="171"/>
      <c r="W102" s="171"/>
      <c r="X102" s="1"/>
      <c r="Y102" s="1"/>
      <c r="Z102" s="1"/>
    </row>
    <row r="103" spans="1:26" ht="15.4" customHeight="1">
      <c r="A103" s="1"/>
      <c r="B103" s="172"/>
      <c r="C103" s="172"/>
      <c r="D103" s="172"/>
      <c r="E103" s="172"/>
      <c r="F103" s="173"/>
      <c r="G103" s="173"/>
      <c r="H103" s="173"/>
      <c r="I103" s="173"/>
      <c r="J103" s="173"/>
      <c r="K103" s="173"/>
      <c r="L103" s="174"/>
      <c r="M103" s="174"/>
      <c r="N103" s="174"/>
      <c r="O103" s="174"/>
      <c r="P103" s="174"/>
      <c r="Q103" s="174"/>
      <c r="R103" s="174"/>
      <c r="S103" s="174"/>
      <c r="T103" s="174"/>
      <c r="U103" s="175">
        <v>166.04</v>
      </c>
      <c r="V103" s="175"/>
      <c r="W103" s="175"/>
      <c r="X103" s="11">
        <v>166.04</v>
      </c>
      <c r="Y103" s="1"/>
      <c r="Z103" s="1"/>
    </row>
    <row r="104" spans="1:26" ht="24.75" customHeight="1">
      <c r="A104" s="1"/>
      <c r="B104" s="159" t="s">
        <v>341</v>
      </c>
      <c r="C104" s="159"/>
      <c r="D104" s="159"/>
      <c r="E104" s="159"/>
      <c r="F104" s="160" t="s">
        <v>270</v>
      </c>
      <c r="G104" s="160"/>
      <c r="H104" s="160"/>
      <c r="I104" s="160"/>
      <c r="J104" s="160"/>
      <c r="K104" s="160"/>
      <c r="L104" s="160" t="s">
        <v>342</v>
      </c>
      <c r="M104" s="160"/>
      <c r="N104" s="160"/>
      <c r="O104" s="160" t="s">
        <v>270</v>
      </c>
      <c r="P104" s="160"/>
      <c r="Q104" s="160"/>
      <c r="R104" s="160" t="s">
        <v>270</v>
      </c>
      <c r="S104" s="160"/>
      <c r="T104" s="160"/>
      <c r="U104" s="160" t="s">
        <v>273</v>
      </c>
      <c r="V104" s="160"/>
      <c r="W104" s="160"/>
      <c r="X104" s="9" t="s">
        <v>274</v>
      </c>
      <c r="Y104" s="1"/>
      <c r="Z104" s="1"/>
    </row>
    <row r="105" spans="1:26" ht="15.4" customHeight="1">
      <c r="A105" s="1"/>
      <c r="B105" s="156" t="s">
        <v>343</v>
      </c>
      <c r="C105" s="156"/>
      <c r="D105" s="156"/>
      <c r="E105" s="156"/>
      <c r="F105" s="156"/>
      <c r="G105" s="156"/>
      <c r="H105" s="156"/>
      <c r="I105" s="161"/>
      <c r="J105" s="161"/>
      <c r="K105" s="161"/>
      <c r="L105" s="162">
        <v>230.35</v>
      </c>
      <c r="M105" s="162"/>
      <c r="N105" s="162"/>
      <c r="O105" s="162"/>
      <c r="P105" s="162"/>
      <c r="Q105" s="162"/>
      <c r="R105" s="162"/>
      <c r="S105" s="162"/>
      <c r="T105" s="162"/>
      <c r="U105" s="162">
        <v>230.35</v>
      </c>
      <c r="V105" s="162"/>
      <c r="W105" s="162"/>
      <c r="X105" s="4"/>
      <c r="Y105" s="1"/>
      <c r="Z105" s="1"/>
    </row>
    <row r="106" spans="1:26" ht="15.4" customHeight="1">
      <c r="A106" s="1"/>
      <c r="B106" s="168" t="s">
        <v>344</v>
      </c>
      <c r="C106" s="168"/>
      <c r="D106" s="168"/>
      <c r="E106" s="168"/>
      <c r="F106" s="168"/>
      <c r="G106" s="168"/>
      <c r="H106" s="168"/>
      <c r="I106" s="169"/>
      <c r="J106" s="169"/>
      <c r="K106" s="169"/>
      <c r="L106" s="170">
        <v>237.55</v>
      </c>
      <c r="M106" s="170"/>
      <c r="N106" s="170"/>
      <c r="O106" s="170"/>
      <c r="P106" s="170"/>
      <c r="Q106" s="170"/>
      <c r="R106" s="170"/>
      <c r="S106" s="170"/>
      <c r="T106" s="170"/>
      <c r="U106" s="170">
        <v>237.55</v>
      </c>
      <c r="V106" s="170"/>
      <c r="W106" s="170"/>
      <c r="X106" s="1"/>
      <c r="Y106" s="1"/>
      <c r="Z106" s="1"/>
    </row>
    <row r="107" spans="1:26" ht="15.4" customHeight="1">
      <c r="A107" s="1"/>
      <c r="B107" s="168" t="s">
        <v>345</v>
      </c>
      <c r="C107" s="168"/>
      <c r="D107" s="168"/>
      <c r="E107" s="168"/>
      <c r="F107" s="168"/>
      <c r="G107" s="168"/>
      <c r="H107" s="168"/>
      <c r="I107" s="169"/>
      <c r="J107" s="169"/>
      <c r="K107" s="169"/>
      <c r="L107" s="170">
        <v>13.45</v>
      </c>
      <c r="M107" s="170"/>
      <c r="N107" s="170"/>
      <c r="O107" s="170"/>
      <c r="P107" s="170"/>
      <c r="Q107" s="170"/>
      <c r="R107" s="170"/>
      <c r="S107" s="170"/>
      <c r="T107" s="170"/>
      <c r="U107" s="170">
        <v>13.45</v>
      </c>
      <c r="V107" s="170"/>
      <c r="W107" s="170"/>
      <c r="X107" s="1"/>
      <c r="Y107" s="1"/>
      <c r="Z107" s="1"/>
    </row>
    <row r="108" spans="1:26" ht="15.4" customHeight="1">
      <c r="A108" s="1"/>
      <c r="B108" s="168" t="s">
        <v>346</v>
      </c>
      <c r="C108" s="168"/>
      <c r="D108" s="168"/>
      <c r="E108" s="168"/>
      <c r="F108" s="168"/>
      <c r="G108" s="168"/>
      <c r="H108" s="168"/>
      <c r="I108" s="169"/>
      <c r="J108" s="169"/>
      <c r="K108" s="169"/>
      <c r="L108" s="170">
        <v>40.1</v>
      </c>
      <c r="M108" s="170"/>
      <c r="N108" s="170"/>
      <c r="O108" s="170"/>
      <c r="P108" s="170"/>
      <c r="Q108" s="170"/>
      <c r="R108" s="170"/>
      <c r="S108" s="170"/>
      <c r="T108" s="170"/>
      <c r="U108" s="170">
        <v>40.1</v>
      </c>
      <c r="V108" s="170"/>
      <c r="W108" s="170"/>
      <c r="X108" s="1"/>
      <c r="Y108" s="1"/>
      <c r="Z108" s="1"/>
    </row>
    <row r="109" spans="1:26" ht="15.4" customHeight="1">
      <c r="A109" s="1"/>
      <c r="B109" s="168" t="s">
        <v>347</v>
      </c>
      <c r="C109" s="168"/>
      <c r="D109" s="168"/>
      <c r="E109" s="168"/>
      <c r="F109" s="168"/>
      <c r="G109" s="168"/>
      <c r="H109" s="168"/>
      <c r="I109" s="169"/>
      <c r="J109" s="169"/>
      <c r="K109" s="169"/>
      <c r="L109" s="170">
        <v>12.33</v>
      </c>
      <c r="M109" s="170"/>
      <c r="N109" s="170"/>
      <c r="O109" s="170"/>
      <c r="P109" s="170"/>
      <c r="Q109" s="170"/>
      <c r="R109" s="170"/>
      <c r="S109" s="170"/>
      <c r="T109" s="170"/>
      <c r="U109" s="170">
        <v>12.33</v>
      </c>
      <c r="V109" s="170"/>
      <c r="W109" s="170"/>
      <c r="X109" s="1"/>
      <c r="Y109" s="1"/>
      <c r="Z109" s="1"/>
    </row>
    <row r="110" spans="1:26" ht="15.4" customHeight="1">
      <c r="A110" s="1"/>
      <c r="B110" s="168" t="s">
        <v>348</v>
      </c>
      <c r="C110" s="168"/>
      <c r="D110" s="168"/>
      <c r="E110" s="168"/>
      <c r="F110" s="168"/>
      <c r="G110" s="168"/>
      <c r="H110" s="168"/>
      <c r="I110" s="169"/>
      <c r="J110" s="169"/>
      <c r="K110" s="169"/>
      <c r="L110" s="170">
        <v>11.43</v>
      </c>
      <c r="M110" s="170"/>
      <c r="N110" s="170"/>
      <c r="O110" s="170"/>
      <c r="P110" s="170"/>
      <c r="Q110" s="170"/>
      <c r="R110" s="170"/>
      <c r="S110" s="170"/>
      <c r="T110" s="170"/>
      <c r="U110" s="170">
        <v>11.43</v>
      </c>
      <c r="V110" s="170"/>
      <c r="W110" s="170"/>
      <c r="X110" s="1"/>
      <c r="Y110" s="1"/>
      <c r="Z110" s="1"/>
    </row>
    <row r="111" spans="1:26" ht="15.4" customHeight="1">
      <c r="A111" s="1"/>
      <c r="B111" s="168" t="s">
        <v>349</v>
      </c>
      <c r="C111" s="168"/>
      <c r="D111" s="168"/>
      <c r="E111" s="168"/>
      <c r="F111" s="168"/>
      <c r="G111" s="168"/>
      <c r="H111" s="168"/>
      <c r="I111" s="169"/>
      <c r="J111" s="169"/>
      <c r="K111" s="169"/>
      <c r="L111" s="170">
        <v>2.12</v>
      </c>
      <c r="M111" s="170"/>
      <c r="N111" s="170"/>
      <c r="O111" s="170"/>
      <c r="P111" s="170"/>
      <c r="Q111" s="170"/>
      <c r="R111" s="170"/>
      <c r="S111" s="170"/>
      <c r="T111" s="170"/>
      <c r="U111" s="170">
        <v>2.12</v>
      </c>
      <c r="V111" s="170"/>
      <c r="W111" s="170"/>
      <c r="X111" s="1"/>
      <c r="Y111" s="1"/>
      <c r="Z111" s="1"/>
    </row>
    <row r="112" spans="1:26" ht="15.4" customHeight="1">
      <c r="A112" s="1"/>
      <c r="B112" s="168" t="s">
        <v>350</v>
      </c>
      <c r="C112" s="168"/>
      <c r="D112" s="168"/>
      <c r="E112" s="168"/>
      <c r="F112" s="168"/>
      <c r="G112" s="168"/>
      <c r="H112" s="168"/>
      <c r="I112" s="169"/>
      <c r="J112" s="169"/>
      <c r="K112" s="169"/>
      <c r="L112" s="170">
        <v>28.71</v>
      </c>
      <c r="M112" s="170"/>
      <c r="N112" s="170"/>
      <c r="O112" s="170"/>
      <c r="P112" s="170"/>
      <c r="Q112" s="170"/>
      <c r="R112" s="170"/>
      <c r="S112" s="170"/>
      <c r="T112" s="170"/>
      <c r="U112" s="171">
        <v>28.71</v>
      </c>
      <c r="V112" s="171"/>
      <c r="W112" s="171"/>
      <c r="X112" s="1"/>
      <c r="Y112" s="1"/>
      <c r="Z112" s="1"/>
    </row>
    <row r="113" spans="1:26" ht="15.4" customHeight="1">
      <c r="A113" s="1"/>
      <c r="B113" s="172"/>
      <c r="C113" s="172"/>
      <c r="D113" s="172"/>
      <c r="E113" s="172"/>
      <c r="F113" s="173"/>
      <c r="G113" s="173"/>
      <c r="H113" s="173"/>
      <c r="I113" s="173"/>
      <c r="J113" s="173"/>
      <c r="K113" s="173"/>
      <c r="L113" s="174"/>
      <c r="M113" s="174"/>
      <c r="N113" s="174"/>
      <c r="O113" s="174"/>
      <c r="P113" s="174"/>
      <c r="Q113" s="174"/>
      <c r="R113" s="174"/>
      <c r="S113" s="174"/>
      <c r="T113" s="174"/>
      <c r="U113" s="175">
        <v>576.04</v>
      </c>
      <c r="V113" s="175"/>
      <c r="W113" s="175"/>
      <c r="X113" s="11">
        <v>576.04</v>
      </c>
      <c r="Y113" s="1"/>
      <c r="Z113" s="1"/>
    </row>
    <row r="114" spans="1:26" ht="24.75" customHeight="1">
      <c r="A114" s="1"/>
      <c r="B114" s="159" t="s">
        <v>351</v>
      </c>
      <c r="C114" s="159"/>
      <c r="D114" s="159"/>
      <c r="E114" s="159"/>
      <c r="F114" s="160" t="s">
        <v>270</v>
      </c>
      <c r="G114" s="160"/>
      <c r="H114" s="160"/>
      <c r="I114" s="160"/>
      <c r="J114" s="160"/>
      <c r="K114" s="160"/>
      <c r="L114" s="160" t="s">
        <v>342</v>
      </c>
      <c r="M114" s="160"/>
      <c r="N114" s="160"/>
      <c r="O114" s="160" t="s">
        <v>270</v>
      </c>
      <c r="P114" s="160"/>
      <c r="Q114" s="160"/>
      <c r="R114" s="160" t="s">
        <v>270</v>
      </c>
      <c r="S114" s="160"/>
      <c r="T114" s="160"/>
      <c r="U114" s="160" t="s">
        <v>273</v>
      </c>
      <c r="V114" s="160"/>
      <c r="W114" s="160"/>
      <c r="X114" s="9" t="s">
        <v>274</v>
      </c>
      <c r="Y114" s="1"/>
      <c r="Z114" s="1"/>
    </row>
    <row r="115" spans="1:26" ht="15.4" customHeight="1">
      <c r="A115" s="1"/>
      <c r="B115" s="156" t="s">
        <v>343</v>
      </c>
      <c r="C115" s="156"/>
      <c r="D115" s="156"/>
      <c r="E115" s="156"/>
      <c r="F115" s="156"/>
      <c r="G115" s="156"/>
      <c r="H115" s="156"/>
      <c r="I115" s="161"/>
      <c r="J115" s="161"/>
      <c r="K115" s="161"/>
      <c r="L115" s="162">
        <v>230.35</v>
      </c>
      <c r="M115" s="162"/>
      <c r="N115" s="162"/>
      <c r="O115" s="162"/>
      <c r="P115" s="162"/>
      <c r="Q115" s="162"/>
      <c r="R115" s="162"/>
      <c r="S115" s="162"/>
      <c r="T115" s="162"/>
      <c r="U115" s="162">
        <v>230.35</v>
      </c>
      <c r="V115" s="162"/>
      <c r="W115" s="162"/>
      <c r="X115" s="4"/>
      <c r="Y115" s="1"/>
      <c r="Z115" s="1"/>
    </row>
    <row r="116" spans="1:26" ht="15.4" customHeight="1">
      <c r="A116" s="1"/>
      <c r="B116" s="168" t="s">
        <v>344</v>
      </c>
      <c r="C116" s="168"/>
      <c r="D116" s="168"/>
      <c r="E116" s="168"/>
      <c r="F116" s="168"/>
      <c r="G116" s="168"/>
      <c r="H116" s="168"/>
      <c r="I116" s="169"/>
      <c r="J116" s="169"/>
      <c r="K116" s="169"/>
      <c r="L116" s="170">
        <v>237.55</v>
      </c>
      <c r="M116" s="170"/>
      <c r="N116" s="170"/>
      <c r="O116" s="170"/>
      <c r="P116" s="170"/>
      <c r="Q116" s="170"/>
      <c r="R116" s="170"/>
      <c r="S116" s="170"/>
      <c r="T116" s="170"/>
      <c r="U116" s="170">
        <v>237.55</v>
      </c>
      <c r="V116" s="170"/>
      <c r="W116" s="170"/>
      <c r="X116" s="1"/>
      <c r="Y116" s="1"/>
      <c r="Z116" s="1"/>
    </row>
    <row r="117" spans="1:26" ht="15.4" customHeight="1">
      <c r="A117" s="1"/>
      <c r="B117" s="168" t="s">
        <v>345</v>
      </c>
      <c r="C117" s="168"/>
      <c r="D117" s="168"/>
      <c r="E117" s="168"/>
      <c r="F117" s="168"/>
      <c r="G117" s="168"/>
      <c r="H117" s="168"/>
      <c r="I117" s="169"/>
      <c r="J117" s="169"/>
      <c r="K117" s="169"/>
      <c r="L117" s="170">
        <v>13.45</v>
      </c>
      <c r="M117" s="170"/>
      <c r="N117" s="170"/>
      <c r="O117" s="170"/>
      <c r="P117" s="170"/>
      <c r="Q117" s="170"/>
      <c r="R117" s="170"/>
      <c r="S117" s="170"/>
      <c r="T117" s="170"/>
      <c r="U117" s="170">
        <v>13.45</v>
      </c>
      <c r="V117" s="170"/>
      <c r="W117" s="170"/>
      <c r="X117" s="1"/>
      <c r="Y117" s="1"/>
      <c r="Z117" s="1"/>
    </row>
    <row r="118" spans="1:26" ht="15.4" customHeight="1">
      <c r="A118" s="1"/>
      <c r="B118" s="168" t="s">
        <v>346</v>
      </c>
      <c r="C118" s="168"/>
      <c r="D118" s="168"/>
      <c r="E118" s="168"/>
      <c r="F118" s="168"/>
      <c r="G118" s="168"/>
      <c r="H118" s="168"/>
      <c r="I118" s="169"/>
      <c r="J118" s="169"/>
      <c r="K118" s="169"/>
      <c r="L118" s="170">
        <v>40.1</v>
      </c>
      <c r="M118" s="170"/>
      <c r="N118" s="170"/>
      <c r="O118" s="170"/>
      <c r="P118" s="170"/>
      <c r="Q118" s="170"/>
      <c r="R118" s="170"/>
      <c r="S118" s="170"/>
      <c r="T118" s="170"/>
      <c r="U118" s="170">
        <v>40.1</v>
      </c>
      <c r="V118" s="170"/>
      <c r="W118" s="170"/>
      <c r="X118" s="1"/>
      <c r="Y118" s="1"/>
      <c r="Z118" s="1"/>
    </row>
    <row r="119" spans="1:26" ht="15.4" customHeight="1">
      <c r="A119" s="1"/>
      <c r="B119" s="168" t="s">
        <v>347</v>
      </c>
      <c r="C119" s="168"/>
      <c r="D119" s="168"/>
      <c r="E119" s="168"/>
      <c r="F119" s="168"/>
      <c r="G119" s="168"/>
      <c r="H119" s="168"/>
      <c r="I119" s="169"/>
      <c r="J119" s="169"/>
      <c r="K119" s="169"/>
      <c r="L119" s="170">
        <v>12.33</v>
      </c>
      <c r="M119" s="170"/>
      <c r="N119" s="170"/>
      <c r="O119" s="170"/>
      <c r="P119" s="170"/>
      <c r="Q119" s="170"/>
      <c r="R119" s="170"/>
      <c r="S119" s="170"/>
      <c r="T119" s="170"/>
      <c r="U119" s="170">
        <v>12.33</v>
      </c>
      <c r="V119" s="170"/>
      <c r="W119" s="170"/>
      <c r="X119" s="1"/>
      <c r="Y119" s="1"/>
      <c r="Z119" s="1"/>
    </row>
    <row r="120" spans="1:26" ht="15.4" customHeight="1">
      <c r="A120" s="1"/>
      <c r="B120" s="168" t="s">
        <v>348</v>
      </c>
      <c r="C120" s="168"/>
      <c r="D120" s="168"/>
      <c r="E120" s="168"/>
      <c r="F120" s="168"/>
      <c r="G120" s="168"/>
      <c r="H120" s="168"/>
      <c r="I120" s="169"/>
      <c r="J120" s="169"/>
      <c r="K120" s="169"/>
      <c r="L120" s="170">
        <v>11.43</v>
      </c>
      <c r="M120" s="170"/>
      <c r="N120" s="170"/>
      <c r="O120" s="170"/>
      <c r="P120" s="170"/>
      <c r="Q120" s="170"/>
      <c r="R120" s="170"/>
      <c r="S120" s="170"/>
      <c r="T120" s="170"/>
      <c r="U120" s="170">
        <v>11.43</v>
      </c>
      <c r="V120" s="170"/>
      <c r="W120" s="170"/>
      <c r="X120" s="1"/>
      <c r="Y120" s="1"/>
      <c r="Z120" s="1"/>
    </row>
    <row r="121" spans="1:26" ht="15.4" customHeight="1">
      <c r="A121" s="1"/>
      <c r="B121" s="168" t="s">
        <v>349</v>
      </c>
      <c r="C121" s="168"/>
      <c r="D121" s="168"/>
      <c r="E121" s="168"/>
      <c r="F121" s="168"/>
      <c r="G121" s="168"/>
      <c r="H121" s="168"/>
      <c r="I121" s="169"/>
      <c r="J121" s="169"/>
      <c r="K121" s="169"/>
      <c r="L121" s="170">
        <v>2.12</v>
      </c>
      <c r="M121" s="170"/>
      <c r="N121" s="170"/>
      <c r="O121" s="170"/>
      <c r="P121" s="170"/>
      <c r="Q121" s="170"/>
      <c r="R121" s="170"/>
      <c r="S121" s="170"/>
      <c r="T121" s="170"/>
      <c r="U121" s="170">
        <v>2.12</v>
      </c>
      <c r="V121" s="170"/>
      <c r="W121" s="170"/>
      <c r="X121" s="1"/>
      <c r="Y121" s="1"/>
      <c r="Z121" s="1"/>
    </row>
    <row r="122" spans="1:26" ht="15.4" customHeight="1">
      <c r="A122" s="1"/>
      <c r="B122" s="168" t="s">
        <v>350</v>
      </c>
      <c r="C122" s="168"/>
      <c r="D122" s="168"/>
      <c r="E122" s="168"/>
      <c r="F122" s="168"/>
      <c r="G122" s="168"/>
      <c r="H122" s="168"/>
      <c r="I122" s="169"/>
      <c r="J122" s="169"/>
      <c r="K122" s="169"/>
      <c r="L122" s="170">
        <v>28.71</v>
      </c>
      <c r="M122" s="170"/>
      <c r="N122" s="170"/>
      <c r="O122" s="170"/>
      <c r="P122" s="170"/>
      <c r="Q122" s="170"/>
      <c r="R122" s="170"/>
      <c r="S122" s="170"/>
      <c r="T122" s="170"/>
      <c r="U122" s="171">
        <v>28.71</v>
      </c>
      <c r="V122" s="171"/>
      <c r="W122" s="171"/>
      <c r="X122" s="1"/>
      <c r="Y122" s="1"/>
      <c r="Z122" s="1"/>
    </row>
    <row r="123" spans="1:26" ht="15.4" customHeight="1">
      <c r="A123" s="1"/>
      <c r="B123" s="172"/>
      <c r="C123" s="172"/>
      <c r="D123" s="172"/>
      <c r="E123" s="172"/>
      <c r="F123" s="173"/>
      <c r="G123" s="173"/>
      <c r="H123" s="173"/>
      <c r="I123" s="173"/>
      <c r="J123" s="173"/>
      <c r="K123" s="173"/>
      <c r="L123" s="174"/>
      <c r="M123" s="174"/>
      <c r="N123" s="174"/>
      <c r="O123" s="174"/>
      <c r="P123" s="174"/>
      <c r="Q123" s="174"/>
      <c r="R123" s="174"/>
      <c r="S123" s="174"/>
      <c r="T123" s="174"/>
      <c r="U123" s="167">
        <v>576.04</v>
      </c>
      <c r="V123" s="167"/>
      <c r="W123" s="167"/>
      <c r="X123" s="11">
        <v>576.04</v>
      </c>
      <c r="Y123" s="1"/>
      <c r="Z123" s="1"/>
    </row>
    <row r="124" spans="1:26" ht="15.4" customHeight="1">
      <c r="A124" s="1"/>
      <c r="B124" s="164"/>
      <c r="C124" s="164"/>
      <c r="D124" s="164"/>
      <c r="E124" s="164"/>
      <c r="F124" s="165"/>
      <c r="G124" s="165"/>
      <c r="H124" s="165"/>
      <c r="I124" s="165"/>
      <c r="J124" s="165"/>
      <c r="K124" s="165"/>
      <c r="L124" s="166"/>
      <c r="M124" s="166"/>
      <c r="N124" s="166"/>
      <c r="O124" s="166"/>
      <c r="P124" s="166"/>
      <c r="Q124" s="166"/>
      <c r="R124" s="166"/>
      <c r="S124" s="166"/>
      <c r="T124" s="166"/>
      <c r="U124" s="167">
        <v>1318.12</v>
      </c>
      <c r="V124" s="167"/>
      <c r="W124" s="167"/>
      <c r="X124" s="10">
        <v>1318.12</v>
      </c>
      <c r="Y124" s="1"/>
      <c r="Z124" s="1"/>
    </row>
    <row r="125" spans="1:26" ht="15.4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153" t="s">
        <v>276</v>
      </c>
      <c r="R125" s="153"/>
      <c r="S125" s="153"/>
      <c r="T125" s="153"/>
      <c r="U125" s="153"/>
      <c r="V125" s="153"/>
      <c r="W125" s="153"/>
      <c r="X125" s="6">
        <v>1318.12</v>
      </c>
      <c r="Y125" s="1"/>
      <c r="Z125" s="1"/>
    </row>
    <row r="126" spans="1:26" ht="15.4" customHeight="1">
      <c r="A126" s="154" t="s">
        <v>352</v>
      </c>
      <c r="B126" s="154"/>
      <c r="C126" s="5" t="s">
        <v>268</v>
      </c>
      <c r="D126" s="158" t="s">
        <v>29</v>
      </c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"/>
      <c r="Y126" s="1"/>
      <c r="Z126" s="1"/>
    </row>
    <row r="127" spans="1:26" ht="15.4" customHeight="1">
      <c r="A127" s="1"/>
      <c r="B127" s="159" t="s">
        <v>353</v>
      </c>
      <c r="C127" s="159"/>
      <c r="D127" s="159"/>
      <c r="E127" s="159"/>
      <c r="F127" s="160" t="s">
        <v>270</v>
      </c>
      <c r="G127" s="160"/>
      <c r="H127" s="160"/>
      <c r="I127" s="160"/>
      <c r="J127" s="160"/>
      <c r="K127" s="160"/>
      <c r="L127" s="160" t="s">
        <v>342</v>
      </c>
      <c r="M127" s="160"/>
      <c r="N127" s="160"/>
      <c r="O127" s="160" t="s">
        <v>270</v>
      </c>
      <c r="P127" s="160"/>
      <c r="Q127" s="160"/>
      <c r="R127" s="160" t="s">
        <v>270</v>
      </c>
      <c r="S127" s="160"/>
      <c r="T127" s="160"/>
      <c r="U127" s="160" t="s">
        <v>273</v>
      </c>
      <c r="V127" s="160"/>
      <c r="W127" s="160"/>
      <c r="X127" s="9" t="s">
        <v>274</v>
      </c>
      <c r="Y127" s="1"/>
      <c r="Z127" s="1"/>
    </row>
    <row r="128" spans="1:26" ht="15.4" customHeight="1">
      <c r="A128" s="1"/>
      <c r="B128" s="156" t="s">
        <v>343</v>
      </c>
      <c r="C128" s="156"/>
      <c r="D128" s="156"/>
      <c r="E128" s="156"/>
      <c r="F128" s="156"/>
      <c r="G128" s="156"/>
      <c r="H128" s="156"/>
      <c r="I128" s="161"/>
      <c r="J128" s="161"/>
      <c r="K128" s="161"/>
      <c r="L128" s="162">
        <v>230.35</v>
      </c>
      <c r="M128" s="162"/>
      <c r="N128" s="162"/>
      <c r="O128" s="162"/>
      <c r="P128" s="162"/>
      <c r="Q128" s="162"/>
      <c r="R128" s="162"/>
      <c r="S128" s="162"/>
      <c r="T128" s="162"/>
      <c r="U128" s="162">
        <v>230.35</v>
      </c>
      <c r="V128" s="162"/>
      <c r="W128" s="162"/>
      <c r="X128" s="4"/>
      <c r="Y128" s="1"/>
      <c r="Z128" s="1"/>
    </row>
    <row r="129" spans="1:26" ht="15.4" customHeight="1">
      <c r="A129" s="1"/>
      <c r="B129" s="168" t="s">
        <v>344</v>
      </c>
      <c r="C129" s="168"/>
      <c r="D129" s="168"/>
      <c r="E129" s="168"/>
      <c r="F129" s="168"/>
      <c r="G129" s="168"/>
      <c r="H129" s="168"/>
      <c r="I129" s="169"/>
      <c r="J129" s="169"/>
      <c r="K129" s="169"/>
      <c r="L129" s="170">
        <v>237.55</v>
      </c>
      <c r="M129" s="170"/>
      <c r="N129" s="170"/>
      <c r="O129" s="170"/>
      <c r="P129" s="170"/>
      <c r="Q129" s="170"/>
      <c r="R129" s="170"/>
      <c r="S129" s="170"/>
      <c r="T129" s="170"/>
      <c r="U129" s="170">
        <v>237.55</v>
      </c>
      <c r="V129" s="170"/>
      <c r="W129" s="170"/>
      <c r="X129" s="1"/>
      <c r="Y129" s="1"/>
      <c r="Z129" s="1"/>
    </row>
    <row r="130" spans="1:26" ht="15.4" customHeight="1">
      <c r="A130" s="1"/>
      <c r="B130" s="168" t="s">
        <v>345</v>
      </c>
      <c r="C130" s="168"/>
      <c r="D130" s="168"/>
      <c r="E130" s="168"/>
      <c r="F130" s="168"/>
      <c r="G130" s="168"/>
      <c r="H130" s="168"/>
      <c r="I130" s="169"/>
      <c r="J130" s="169"/>
      <c r="K130" s="169"/>
      <c r="L130" s="170">
        <v>13.45</v>
      </c>
      <c r="M130" s="170"/>
      <c r="N130" s="170"/>
      <c r="O130" s="170"/>
      <c r="P130" s="170"/>
      <c r="Q130" s="170"/>
      <c r="R130" s="170"/>
      <c r="S130" s="170"/>
      <c r="T130" s="170"/>
      <c r="U130" s="170">
        <v>13.45</v>
      </c>
      <c r="V130" s="170"/>
      <c r="W130" s="170"/>
      <c r="X130" s="1"/>
      <c r="Y130" s="1"/>
      <c r="Z130" s="1"/>
    </row>
    <row r="131" spans="1:26" ht="15.4" customHeight="1">
      <c r="A131" s="1"/>
      <c r="B131" s="168" t="s">
        <v>346</v>
      </c>
      <c r="C131" s="168"/>
      <c r="D131" s="168"/>
      <c r="E131" s="168"/>
      <c r="F131" s="168"/>
      <c r="G131" s="168"/>
      <c r="H131" s="168"/>
      <c r="I131" s="169"/>
      <c r="J131" s="169"/>
      <c r="K131" s="169"/>
      <c r="L131" s="170">
        <v>40.1</v>
      </c>
      <c r="M131" s="170"/>
      <c r="N131" s="170"/>
      <c r="O131" s="170"/>
      <c r="P131" s="170"/>
      <c r="Q131" s="170"/>
      <c r="R131" s="170"/>
      <c r="S131" s="170"/>
      <c r="T131" s="170"/>
      <c r="U131" s="171">
        <v>40.1</v>
      </c>
      <c r="V131" s="171"/>
      <c r="W131" s="171"/>
      <c r="X131" s="1"/>
      <c r="Y131" s="1"/>
      <c r="Z131" s="1"/>
    </row>
    <row r="132" spans="1:26" ht="15.4" customHeight="1">
      <c r="A132" s="1"/>
      <c r="B132" s="172"/>
      <c r="C132" s="172"/>
      <c r="D132" s="172"/>
      <c r="E132" s="172"/>
      <c r="F132" s="173"/>
      <c r="G132" s="173"/>
      <c r="H132" s="173"/>
      <c r="I132" s="173"/>
      <c r="J132" s="173"/>
      <c r="K132" s="173"/>
      <c r="L132" s="174"/>
      <c r="M132" s="174"/>
      <c r="N132" s="174"/>
      <c r="O132" s="174"/>
      <c r="P132" s="174"/>
      <c r="Q132" s="174"/>
      <c r="R132" s="174"/>
      <c r="S132" s="174"/>
      <c r="T132" s="174"/>
      <c r="U132" s="175">
        <v>521.45000000000005</v>
      </c>
      <c r="V132" s="175"/>
      <c r="W132" s="175"/>
      <c r="X132" s="11">
        <v>521.45000000000005</v>
      </c>
      <c r="Y132" s="1"/>
      <c r="Z132" s="1"/>
    </row>
    <row r="133" spans="1:26" ht="24.75" customHeight="1">
      <c r="A133" s="1"/>
      <c r="B133" s="159" t="s">
        <v>354</v>
      </c>
      <c r="C133" s="159"/>
      <c r="D133" s="159"/>
      <c r="E133" s="159"/>
      <c r="F133" s="160" t="s">
        <v>270</v>
      </c>
      <c r="G133" s="160"/>
      <c r="H133" s="160"/>
      <c r="I133" s="160"/>
      <c r="J133" s="160"/>
      <c r="K133" s="160"/>
      <c r="L133" s="160" t="s">
        <v>281</v>
      </c>
      <c r="M133" s="160"/>
      <c r="N133" s="160"/>
      <c r="O133" s="160" t="s">
        <v>270</v>
      </c>
      <c r="P133" s="160"/>
      <c r="Q133" s="160"/>
      <c r="R133" s="160" t="s">
        <v>272</v>
      </c>
      <c r="S133" s="160"/>
      <c r="T133" s="160"/>
      <c r="U133" s="160" t="s">
        <v>273</v>
      </c>
      <c r="V133" s="160"/>
      <c r="W133" s="160"/>
      <c r="X133" s="9" t="s">
        <v>274</v>
      </c>
      <c r="Y133" s="1"/>
      <c r="Z133" s="1"/>
    </row>
    <row r="134" spans="1:26" ht="15.4" customHeight="1">
      <c r="A134" s="1"/>
      <c r="B134" s="156" t="s">
        <v>329</v>
      </c>
      <c r="C134" s="156"/>
      <c r="D134" s="156"/>
      <c r="E134" s="156"/>
      <c r="F134" s="156"/>
      <c r="G134" s="156"/>
      <c r="H134" s="156"/>
      <c r="I134" s="161"/>
      <c r="J134" s="161"/>
      <c r="K134" s="161"/>
      <c r="L134" s="162">
        <v>67.45</v>
      </c>
      <c r="M134" s="162"/>
      <c r="N134" s="162"/>
      <c r="O134" s="162"/>
      <c r="P134" s="162"/>
      <c r="Q134" s="162"/>
      <c r="R134" s="162">
        <v>0.4</v>
      </c>
      <c r="S134" s="162"/>
      <c r="T134" s="162"/>
      <c r="U134" s="162">
        <v>26.98</v>
      </c>
      <c r="V134" s="162"/>
      <c r="W134" s="162"/>
      <c r="X134" s="4"/>
      <c r="Y134" s="1"/>
      <c r="Z134" s="1"/>
    </row>
    <row r="135" spans="1:26" ht="15.4" customHeight="1">
      <c r="A135" s="1"/>
      <c r="B135" s="168" t="s">
        <v>355</v>
      </c>
      <c r="C135" s="168"/>
      <c r="D135" s="168"/>
      <c r="E135" s="168"/>
      <c r="F135" s="168"/>
      <c r="G135" s="168"/>
      <c r="H135" s="168"/>
      <c r="I135" s="169"/>
      <c r="J135" s="169"/>
      <c r="K135" s="169"/>
      <c r="L135" s="170">
        <v>147.4</v>
      </c>
      <c r="M135" s="170"/>
      <c r="N135" s="170"/>
      <c r="O135" s="170"/>
      <c r="P135" s="170"/>
      <c r="Q135" s="170"/>
      <c r="R135" s="170">
        <v>0.4</v>
      </c>
      <c r="S135" s="170"/>
      <c r="T135" s="170"/>
      <c r="U135" s="170">
        <v>58.96</v>
      </c>
      <c r="V135" s="170"/>
      <c r="W135" s="170"/>
      <c r="X135" s="1"/>
      <c r="Y135" s="1"/>
      <c r="Z135" s="1"/>
    </row>
    <row r="136" spans="1:26" ht="15.4" customHeight="1">
      <c r="A136" s="1"/>
      <c r="B136" s="168" t="s">
        <v>331</v>
      </c>
      <c r="C136" s="168"/>
      <c r="D136" s="168"/>
      <c r="E136" s="168"/>
      <c r="F136" s="168"/>
      <c r="G136" s="168"/>
      <c r="H136" s="168"/>
      <c r="I136" s="169"/>
      <c r="J136" s="169"/>
      <c r="K136" s="169"/>
      <c r="L136" s="170">
        <v>14.9</v>
      </c>
      <c r="M136" s="170"/>
      <c r="N136" s="170"/>
      <c r="O136" s="170"/>
      <c r="P136" s="170"/>
      <c r="Q136" s="170"/>
      <c r="R136" s="170">
        <v>0.5</v>
      </c>
      <c r="S136" s="170"/>
      <c r="T136" s="170"/>
      <c r="U136" s="170">
        <v>7.45</v>
      </c>
      <c r="V136" s="170"/>
      <c r="W136" s="170"/>
      <c r="X136" s="1"/>
      <c r="Y136" s="1"/>
      <c r="Z136" s="1"/>
    </row>
    <row r="137" spans="1:26" ht="15.4" customHeight="1">
      <c r="A137" s="1"/>
      <c r="B137" s="168" t="s">
        <v>332</v>
      </c>
      <c r="C137" s="168"/>
      <c r="D137" s="168"/>
      <c r="E137" s="168"/>
      <c r="F137" s="168"/>
      <c r="G137" s="168"/>
      <c r="H137" s="168"/>
      <c r="I137" s="169"/>
      <c r="J137" s="169"/>
      <c r="K137" s="169"/>
      <c r="L137" s="170">
        <v>26.75</v>
      </c>
      <c r="M137" s="170"/>
      <c r="N137" s="170"/>
      <c r="O137" s="170"/>
      <c r="P137" s="170"/>
      <c r="Q137" s="170"/>
      <c r="R137" s="170">
        <v>0.5</v>
      </c>
      <c r="S137" s="170"/>
      <c r="T137" s="170"/>
      <c r="U137" s="171">
        <v>13.38</v>
      </c>
      <c r="V137" s="171"/>
      <c r="W137" s="171"/>
      <c r="X137" s="1"/>
      <c r="Y137" s="1"/>
      <c r="Z137" s="1"/>
    </row>
    <row r="138" spans="1:26" ht="15.4" customHeight="1">
      <c r="A138" s="1"/>
      <c r="B138" s="172"/>
      <c r="C138" s="172"/>
      <c r="D138" s="172"/>
      <c r="E138" s="172"/>
      <c r="F138" s="173"/>
      <c r="G138" s="173"/>
      <c r="H138" s="173"/>
      <c r="I138" s="173"/>
      <c r="J138" s="173"/>
      <c r="K138" s="173"/>
      <c r="L138" s="174"/>
      <c r="M138" s="174"/>
      <c r="N138" s="174"/>
      <c r="O138" s="174"/>
      <c r="P138" s="174"/>
      <c r="Q138" s="174"/>
      <c r="R138" s="174"/>
      <c r="S138" s="174"/>
      <c r="T138" s="174"/>
      <c r="U138" s="175">
        <v>106.77</v>
      </c>
      <c r="V138" s="175"/>
      <c r="W138" s="175"/>
      <c r="X138" s="11">
        <v>106.77</v>
      </c>
      <c r="Y138" s="1"/>
      <c r="Z138" s="1"/>
    </row>
    <row r="139" spans="1:26" ht="15.4" customHeight="1">
      <c r="A139" s="1"/>
      <c r="B139" s="159" t="s">
        <v>356</v>
      </c>
      <c r="C139" s="159"/>
      <c r="D139" s="159"/>
      <c r="E139" s="159"/>
      <c r="F139" s="160" t="s">
        <v>270</v>
      </c>
      <c r="G139" s="160"/>
      <c r="H139" s="160"/>
      <c r="I139" s="160"/>
      <c r="J139" s="160"/>
      <c r="K139" s="160"/>
      <c r="L139" s="160" t="s">
        <v>281</v>
      </c>
      <c r="M139" s="160"/>
      <c r="N139" s="160"/>
      <c r="O139" s="160" t="s">
        <v>271</v>
      </c>
      <c r="P139" s="160"/>
      <c r="Q139" s="160"/>
      <c r="R139" s="160" t="s">
        <v>272</v>
      </c>
      <c r="S139" s="160"/>
      <c r="T139" s="160"/>
      <c r="U139" s="160" t="s">
        <v>273</v>
      </c>
      <c r="V139" s="160"/>
      <c r="W139" s="160"/>
      <c r="X139" s="9" t="s">
        <v>274</v>
      </c>
      <c r="Y139" s="1"/>
      <c r="Z139" s="1"/>
    </row>
    <row r="140" spans="1:26" ht="15.4" customHeight="1">
      <c r="A140" s="1"/>
      <c r="B140" s="156" t="s">
        <v>357</v>
      </c>
      <c r="C140" s="156"/>
      <c r="D140" s="156"/>
      <c r="E140" s="156"/>
      <c r="F140" s="156"/>
      <c r="G140" s="156"/>
      <c r="H140" s="156"/>
      <c r="I140" s="161"/>
      <c r="J140" s="161"/>
      <c r="K140" s="161"/>
      <c r="L140" s="162">
        <v>13.7</v>
      </c>
      <c r="M140" s="162"/>
      <c r="N140" s="162"/>
      <c r="O140" s="162">
        <v>0.9</v>
      </c>
      <c r="P140" s="162"/>
      <c r="Q140" s="162"/>
      <c r="R140" s="162">
        <v>0.4</v>
      </c>
      <c r="S140" s="162"/>
      <c r="T140" s="162"/>
      <c r="U140" s="162">
        <v>24.01</v>
      </c>
      <c r="V140" s="162"/>
      <c r="W140" s="162"/>
      <c r="X140" s="4"/>
      <c r="Y140" s="1"/>
      <c r="Z140" s="1"/>
    </row>
    <row r="141" spans="1:26" ht="15.4" customHeight="1">
      <c r="A141" s="1"/>
      <c r="B141" s="168" t="s">
        <v>358</v>
      </c>
      <c r="C141" s="168"/>
      <c r="D141" s="168"/>
      <c r="E141" s="168"/>
      <c r="F141" s="168"/>
      <c r="G141" s="168"/>
      <c r="H141" s="168"/>
      <c r="I141" s="169"/>
      <c r="J141" s="169"/>
      <c r="K141" s="169"/>
      <c r="L141" s="170">
        <v>12.7</v>
      </c>
      <c r="M141" s="170"/>
      <c r="N141" s="170"/>
      <c r="O141" s="170">
        <v>0.9</v>
      </c>
      <c r="P141" s="170"/>
      <c r="Q141" s="170"/>
      <c r="R141" s="170">
        <v>0.4</v>
      </c>
      <c r="S141" s="170"/>
      <c r="T141" s="170"/>
      <c r="U141" s="170">
        <v>21.95</v>
      </c>
      <c r="V141" s="170"/>
      <c r="W141" s="170"/>
      <c r="X141" s="1"/>
      <c r="Y141" s="1"/>
      <c r="Z141" s="1"/>
    </row>
    <row r="142" spans="1:26" ht="15.4" customHeight="1">
      <c r="A142" s="1"/>
      <c r="B142" s="168" t="s">
        <v>359</v>
      </c>
      <c r="C142" s="168"/>
      <c r="D142" s="168"/>
      <c r="E142" s="168"/>
      <c r="F142" s="168"/>
      <c r="G142" s="168"/>
      <c r="H142" s="168"/>
      <c r="I142" s="169"/>
      <c r="J142" s="169"/>
      <c r="K142" s="169"/>
      <c r="L142" s="170">
        <v>2.35</v>
      </c>
      <c r="M142" s="170"/>
      <c r="N142" s="170"/>
      <c r="O142" s="170">
        <v>0.9</v>
      </c>
      <c r="P142" s="170"/>
      <c r="Q142" s="170"/>
      <c r="R142" s="170">
        <v>0.7</v>
      </c>
      <c r="S142" s="170"/>
      <c r="T142" s="170"/>
      <c r="U142" s="170">
        <v>6.04</v>
      </c>
      <c r="V142" s="170"/>
      <c r="W142" s="170"/>
      <c r="X142" s="1"/>
      <c r="Y142" s="1"/>
      <c r="Z142" s="1"/>
    </row>
    <row r="143" spans="1:26" ht="15.4" customHeight="1">
      <c r="A143" s="1"/>
      <c r="B143" s="168" t="s">
        <v>360</v>
      </c>
      <c r="C143" s="168"/>
      <c r="D143" s="168"/>
      <c r="E143" s="168"/>
      <c r="F143" s="168"/>
      <c r="G143" s="168"/>
      <c r="H143" s="168"/>
      <c r="I143" s="169"/>
      <c r="J143" s="169"/>
      <c r="K143" s="169"/>
      <c r="L143" s="170">
        <v>31.9</v>
      </c>
      <c r="M143" s="170"/>
      <c r="N143" s="170"/>
      <c r="O143" s="170">
        <v>0.9</v>
      </c>
      <c r="P143" s="170"/>
      <c r="Q143" s="170"/>
      <c r="R143" s="170">
        <v>0.4</v>
      </c>
      <c r="S143" s="170"/>
      <c r="T143" s="170"/>
      <c r="U143" s="171">
        <v>54.95</v>
      </c>
      <c r="V143" s="171"/>
      <c r="W143" s="171"/>
      <c r="X143" s="1"/>
      <c r="Y143" s="1"/>
      <c r="Z143" s="1"/>
    </row>
    <row r="144" spans="1:26" ht="15.4" customHeight="1">
      <c r="A144" s="1"/>
      <c r="B144" s="172"/>
      <c r="C144" s="172"/>
      <c r="D144" s="172"/>
      <c r="E144" s="172"/>
      <c r="F144" s="173"/>
      <c r="G144" s="173"/>
      <c r="H144" s="173"/>
      <c r="I144" s="173"/>
      <c r="J144" s="173"/>
      <c r="K144" s="173"/>
      <c r="L144" s="174"/>
      <c r="M144" s="174"/>
      <c r="N144" s="174"/>
      <c r="O144" s="174"/>
      <c r="P144" s="174"/>
      <c r="Q144" s="174"/>
      <c r="R144" s="174"/>
      <c r="S144" s="174"/>
      <c r="T144" s="174"/>
      <c r="U144" s="175">
        <v>106.95</v>
      </c>
      <c r="V144" s="175"/>
      <c r="W144" s="175"/>
      <c r="X144" s="11">
        <v>106.95</v>
      </c>
      <c r="Y144" s="1"/>
      <c r="Z144" s="1"/>
    </row>
    <row r="145" spans="1:26" ht="15.4" customHeight="1">
      <c r="A145" s="1"/>
      <c r="B145" s="159" t="s">
        <v>361</v>
      </c>
      <c r="C145" s="159"/>
      <c r="D145" s="159"/>
      <c r="E145" s="159"/>
      <c r="F145" s="160" t="s">
        <v>270</v>
      </c>
      <c r="G145" s="160"/>
      <c r="H145" s="160"/>
      <c r="I145" s="160"/>
      <c r="J145" s="160"/>
      <c r="K145" s="160"/>
      <c r="L145" s="160" t="s">
        <v>281</v>
      </c>
      <c r="M145" s="160"/>
      <c r="N145" s="160"/>
      <c r="O145" s="160" t="s">
        <v>271</v>
      </c>
      <c r="P145" s="160"/>
      <c r="Q145" s="160"/>
      <c r="R145" s="160" t="s">
        <v>270</v>
      </c>
      <c r="S145" s="160"/>
      <c r="T145" s="160"/>
      <c r="U145" s="160" t="s">
        <v>273</v>
      </c>
      <c r="V145" s="160"/>
      <c r="W145" s="160"/>
      <c r="X145" s="9" t="s">
        <v>274</v>
      </c>
      <c r="Y145" s="1"/>
      <c r="Z145" s="1"/>
    </row>
    <row r="146" spans="1:26" ht="21.6" customHeight="1">
      <c r="A146" s="1"/>
      <c r="B146" s="156" t="s">
        <v>362</v>
      </c>
      <c r="C146" s="156"/>
      <c r="D146" s="156"/>
      <c r="E146" s="156"/>
      <c r="F146" s="156"/>
      <c r="G146" s="156"/>
      <c r="H146" s="156"/>
      <c r="I146" s="161"/>
      <c r="J146" s="161"/>
      <c r="K146" s="161"/>
      <c r="L146" s="162">
        <v>13.35</v>
      </c>
      <c r="M146" s="162"/>
      <c r="N146" s="162"/>
      <c r="O146" s="162">
        <v>2.4500000000000002</v>
      </c>
      <c r="P146" s="162"/>
      <c r="Q146" s="162"/>
      <c r="R146" s="162"/>
      <c r="S146" s="162"/>
      <c r="T146" s="162"/>
      <c r="U146" s="162">
        <v>32.71</v>
      </c>
      <c r="V146" s="162"/>
      <c r="W146" s="162"/>
      <c r="X146" s="4"/>
      <c r="Y146" s="1"/>
      <c r="Z146" s="1"/>
    </row>
    <row r="147" spans="1:26" ht="21.6" customHeight="1">
      <c r="A147" s="1"/>
      <c r="B147" s="168" t="s">
        <v>363</v>
      </c>
      <c r="C147" s="168"/>
      <c r="D147" s="168"/>
      <c r="E147" s="168"/>
      <c r="F147" s="168"/>
      <c r="G147" s="168"/>
      <c r="H147" s="168"/>
      <c r="I147" s="169"/>
      <c r="J147" s="169"/>
      <c r="K147" s="169"/>
      <c r="L147" s="170">
        <v>6.9</v>
      </c>
      <c r="M147" s="170"/>
      <c r="N147" s="170"/>
      <c r="O147" s="170">
        <v>1.45</v>
      </c>
      <c r="P147" s="170"/>
      <c r="Q147" s="170"/>
      <c r="R147" s="170"/>
      <c r="S147" s="170"/>
      <c r="T147" s="170"/>
      <c r="U147" s="171">
        <v>10.01</v>
      </c>
      <c r="V147" s="171"/>
      <c r="W147" s="171"/>
      <c r="X147" s="1"/>
      <c r="Y147" s="1"/>
      <c r="Z147" s="1"/>
    </row>
    <row r="148" spans="1:26" ht="15.4" customHeight="1">
      <c r="A148" s="1"/>
      <c r="B148" s="172"/>
      <c r="C148" s="172"/>
      <c r="D148" s="172"/>
      <c r="E148" s="172"/>
      <c r="F148" s="173"/>
      <c r="G148" s="173"/>
      <c r="H148" s="173"/>
      <c r="I148" s="173"/>
      <c r="J148" s="173"/>
      <c r="K148" s="173"/>
      <c r="L148" s="174"/>
      <c r="M148" s="174"/>
      <c r="N148" s="174"/>
      <c r="O148" s="174"/>
      <c r="P148" s="174"/>
      <c r="Q148" s="174"/>
      <c r="R148" s="174"/>
      <c r="S148" s="174"/>
      <c r="T148" s="174"/>
      <c r="U148" s="175">
        <v>42.72</v>
      </c>
      <c r="V148" s="175"/>
      <c r="W148" s="175"/>
      <c r="X148" s="11">
        <v>42.72</v>
      </c>
      <c r="Y148" s="1"/>
      <c r="Z148" s="1"/>
    </row>
    <row r="149" spans="1:26" ht="15.4" customHeight="1">
      <c r="A149" s="1"/>
      <c r="B149" s="159" t="s">
        <v>364</v>
      </c>
      <c r="C149" s="159"/>
      <c r="D149" s="159"/>
      <c r="E149" s="159"/>
      <c r="F149" s="160" t="s">
        <v>270</v>
      </c>
      <c r="G149" s="160"/>
      <c r="H149" s="160"/>
      <c r="I149" s="160"/>
      <c r="J149" s="160"/>
      <c r="K149" s="160"/>
      <c r="L149" s="160" t="s">
        <v>365</v>
      </c>
      <c r="M149" s="160"/>
      <c r="N149" s="160"/>
      <c r="O149" s="160" t="s">
        <v>366</v>
      </c>
      <c r="P149" s="160"/>
      <c r="Q149" s="160"/>
      <c r="R149" s="160" t="s">
        <v>270</v>
      </c>
      <c r="S149" s="160"/>
      <c r="T149" s="160"/>
      <c r="U149" s="160" t="s">
        <v>273</v>
      </c>
      <c r="V149" s="160"/>
      <c r="W149" s="160"/>
      <c r="X149" s="9" t="s">
        <v>274</v>
      </c>
      <c r="Y149" s="1"/>
      <c r="Z149" s="1"/>
    </row>
    <row r="150" spans="1:26" ht="21.6" customHeight="1">
      <c r="A150" s="1"/>
      <c r="B150" s="156" t="s">
        <v>367</v>
      </c>
      <c r="C150" s="156"/>
      <c r="D150" s="156"/>
      <c r="E150" s="156"/>
      <c r="F150" s="156"/>
      <c r="G150" s="156"/>
      <c r="H150" s="156"/>
      <c r="I150" s="161"/>
      <c r="J150" s="161"/>
      <c r="K150" s="161"/>
      <c r="L150" s="162">
        <v>27.22</v>
      </c>
      <c r="M150" s="162"/>
      <c r="N150" s="162"/>
      <c r="O150" s="162">
        <v>22.95</v>
      </c>
      <c r="P150" s="162"/>
      <c r="Q150" s="162"/>
      <c r="R150" s="162"/>
      <c r="S150" s="162"/>
      <c r="T150" s="162"/>
      <c r="U150" s="162">
        <v>50.17</v>
      </c>
      <c r="V150" s="162"/>
      <c r="W150" s="162"/>
      <c r="X150" s="4"/>
      <c r="Y150" s="1"/>
      <c r="Z150" s="1"/>
    </row>
    <row r="151" spans="1:26" ht="21.6" customHeight="1">
      <c r="A151" s="1"/>
      <c r="B151" s="168" t="s">
        <v>368</v>
      </c>
      <c r="C151" s="168"/>
      <c r="D151" s="168"/>
      <c r="E151" s="168"/>
      <c r="F151" s="168"/>
      <c r="G151" s="168"/>
      <c r="H151" s="168"/>
      <c r="I151" s="169"/>
      <c r="J151" s="169"/>
      <c r="K151" s="169"/>
      <c r="L151" s="170">
        <v>29.85</v>
      </c>
      <c r="M151" s="170"/>
      <c r="N151" s="170"/>
      <c r="O151" s="170">
        <v>27.35</v>
      </c>
      <c r="P151" s="170"/>
      <c r="Q151" s="170"/>
      <c r="R151" s="170"/>
      <c r="S151" s="170"/>
      <c r="T151" s="170"/>
      <c r="U151" s="170">
        <v>57.2</v>
      </c>
      <c r="V151" s="170"/>
      <c r="W151" s="170"/>
      <c r="X151" s="1"/>
      <c r="Y151" s="1"/>
      <c r="Z151" s="1"/>
    </row>
    <row r="152" spans="1:26" ht="21.6" customHeight="1">
      <c r="A152" s="1"/>
      <c r="B152" s="168" t="s">
        <v>369</v>
      </c>
      <c r="C152" s="168"/>
      <c r="D152" s="168"/>
      <c r="E152" s="168"/>
      <c r="F152" s="168"/>
      <c r="G152" s="168"/>
      <c r="H152" s="168"/>
      <c r="I152" s="169"/>
      <c r="J152" s="169"/>
      <c r="K152" s="169"/>
      <c r="L152" s="170">
        <v>56.2</v>
      </c>
      <c r="M152" s="170"/>
      <c r="N152" s="170"/>
      <c r="O152" s="170">
        <v>29.3</v>
      </c>
      <c r="P152" s="170"/>
      <c r="Q152" s="170"/>
      <c r="R152" s="170"/>
      <c r="S152" s="170"/>
      <c r="T152" s="170"/>
      <c r="U152" s="170">
        <v>85.5</v>
      </c>
      <c r="V152" s="170"/>
      <c r="W152" s="170"/>
      <c r="X152" s="1"/>
      <c r="Y152" s="1"/>
      <c r="Z152" s="1"/>
    </row>
    <row r="153" spans="1:26" ht="21.6" customHeight="1">
      <c r="A153" s="1"/>
      <c r="B153" s="168" t="s">
        <v>370</v>
      </c>
      <c r="C153" s="168"/>
      <c r="D153" s="168"/>
      <c r="E153" s="168"/>
      <c r="F153" s="168"/>
      <c r="G153" s="168"/>
      <c r="H153" s="168"/>
      <c r="I153" s="169"/>
      <c r="J153" s="169"/>
      <c r="K153" s="169"/>
      <c r="L153" s="170">
        <v>4</v>
      </c>
      <c r="M153" s="170"/>
      <c r="N153" s="170"/>
      <c r="O153" s="170">
        <v>2.9</v>
      </c>
      <c r="P153" s="170"/>
      <c r="Q153" s="170"/>
      <c r="R153" s="170"/>
      <c r="S153" s="170"/>
      <c r="T153" s="170"/>
      <c r="U153" s="171">
        <v>6.9</v>
      </c>
      <c r="V153" s="171"/>
      <c r="W153" s="171"/>
      <c r="X153" s="1"/>
      <c r="Y153" s="1"/>
      <c r="Z153" s="1"/>
    </row>
    <row r="154" spans="1:26" ht="15.4" customHeight="1">
      <c r="A154" s="1"/>
      <c r="B154" s="172"/>
      <c r="C154" s="172"/>
      <c r="D154" s="172"/>
      <c r="E154" s="172"/>
      <c r="F154" s="173"/>
      <c r="G154" s="173"/>
      <c r="H154" s="173"/>
      <c r="I154" s="173"/>
      <c r="J154" s="173"/>
      <c r="K154" s="173"/>
      <c r="L154" s="174"/>
      <c r="M154" s="174"/>
      <c r="N154" s="174"/>
      <c r="O154" s="174"/>
      <c r="P154" s="174"/>
      <c r="Q154" s="174"/>
      <c r="R154" s="174"/>
      <c r="S154" s="174"/>
      <c r="T154" s="174"/>
      <c r="U154" s="167">
        <v>199.77</v>
      </c>
      <c r="V154" s="167"/>
      <c r="W154" s="167"/>
      <c r="X154" s="11">
        <v>199.77</v>
      </c>
      <c r="Y154" s="1"/>
      <c r="Z154" s="1"/>
    </row>
    <row r="155" spans="1:26" ht="15.4" customHeight="1">
      <c r="A155" s="1"/>
      <c r="B155" s="164"/>
      <c r="C155" s="164"/>
      <c r="D155" s="164"/>
      <c r="E155" s="164"/>
      <c r="F155" s="165"/>
      <c r="G155" s="165"/>
      <c r="H155" s="165"/>
      <c r="I155" s="165"/>
      <c r="J155" s="165"/>
      <c r="K155" s="165"/>
      <c r="L155" s="166"/>
      <c r="M155" s="166"/>
      <c r="N155" s="166"/>
      <c r="O155" s="166"/>
      <c r="P155" s="166"/>
      <c r="Q155" s="166"/>
      <c r="R155" s="166"/>
      <c r="S155" s="166"/>
      <c r="T155" s="166"/>
      <c r="U155" s="167">
        <v>977.66</v>
      </c>
      <c r="V155" s="167"/>
      <c r="W155" s="167"/>
      <c r="X155" s="10">
        <v>977.66</v>
      </c>
      <c r="Y155" s="1"/>
      <c r="Z155" s="1"/>
    </row>
    <row r="156" spans="1:26" ht="15.4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153" t="s">
        <v>276</v>
      </c>
      <c r="R156" s="153"/>
      <c r="S156" s="153"/>
      <c r="T156" s="153"/>
      <c r="U156" s="153"/>
      <c r="V156" s="153"/>
      <c r="W156" s="153"/>
      <c r="X156" s="6">
        <v>977.66</v>
      </c>
      <c r="Y156" s="1"/>
      <c r="Z156" s="1"/>
    </row>
    <row r="157" spans="1:26" ht="15.4" customHeight="1">
      <c r="A157" s="154" t="s">
        <v>371</v>
      </c>
      <c r="B157" s="154"/>
      <c r="C157" s="5" t="s">
        <v>268</v>
      </c>
      <c r="D157" s="158" t="s">
        <v>30</v>
      </c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"/>
      <c r="Y157" s="1"/>
      <c r="Z157" s="1"/>
    </row>
    <row r="158" spans="1:26" ht="15.4" customHeight="1">
      <c r="A158" s="1"/>
      <c r="B158" s="159"/>
      <c r="C158" s="159"/>
      <c r="D158" s="159"/>
      <c r="E158" s="159"/>
      <c r="F158" s="160" t="s">
        <v>269</v>
      </c>
      <c r="G158" s="160"/>
      <c r="H158" s="160"/>
      <c r="I158" s="160"/>
      <c r="J158" s="160"/>
      <c r="K158" s="160"/>
      <c r="L158" s="160" t="s">
        <v>281</v>
      </c>
      <c r="M158" s="160"/>
      <c r="N158" s="160"/>
      <c r="O158" s="160" t="s">
        <v>272</v>
      </c>
      <c r="P158" s="160"/>
      <c r="Q158" s="160"/>
      <c r="R158" s="160" t="s">
        <v>270</v>
      </c>
      <c r="S158" s="160"/>
      <c r="T158" s="160"/>
      <c r="U158" s="160" t="s">
        <v>273</v>
      </c>
      <c r="V158" s="160"/>
      <c r="W158" s="160"/>
      <c r="X158" s="9" t="s">
        <v>274</v>
      </c>
      <c r="Y158" s="1"/>
      <c r="Z158" s="1"/>
    </row>
    <row r="159" spans="1:26" ht="21.6" customHeight="1">
      <c r="A159" s="1"/>
      <c r="B159" s="156" t="s">
        <v>372</v>
      </c>
      <c r="C159" s="156"/>
      <c r="D159" s="156"/>
      <c r="E159" s="156"/>
      <c r="F159" s="156"/>
      <c r="G159" s="156"/>
      <c r="H159" s="156"/>
      <c r="I159" s="161">
        <v>1</v>
      </c>
      <c r="J159" s="161"/>
      <c r="K159" s="161"/>
      <c r="L159" s="162">
        <v>1.8</v>
      </c>
      <c r="M159" s="162"/>
      <c r="N159" s="162"/>
      <c r="O159" s="162">
        <v>2.1</v>
      </c>
      <c r="P159" s="162"/>
      <c r="Q159" s="162"/>
      <c r="R159" s="162"/>
      <c r="S159" s="162"/>
      <c r="T159" s="162"/>
      <c r="U159" s="163">
        <v>3.78</v>
      </c>
      <c r="V159" s="163"/>
      <c r="W159" s="163"/>
      <c r="X159" s="4"/>
      <c r="Y159" s="1"/>
      <c r="Z159" s="1"/>
    </row>
    <row r="160" spans="1:26" ht="15.4" customHeight="1">
      <c r="A160" s="1"/>
      <c r="B160" s="164"/>
      <c r="C160" s="164"/>
      <c r="D160" s="164"/>
      <c r="E160" s="164"/>
      <c r="F160" s="165"/>
      <c r="G160" s="165"/>
      <c r="H160" s="165"/>
      <c r="I160" s="165"/>
      <c r="J160" s="165"/>
      <c r="K160" s="165"/>
      <c r="L160" s="166"/>
      <c r="M160" s="166"/>
      <c r="N160" s="166"/>
      <c r="O160" s="166"/>
      <c r="P160" s="166"/>
      <c r="Q160" s="166"/>
      <c r="R160" s="166"/>
      <c r="S160" s="166"/>
      <c r="T160" s="166"/>
      <c r="U160" s="167">
        <v>3.78</v>
      </c>
      <c r="V160" s="167"/>
      <c r="W160" s="167"/>
      <c r="X160" s="10">
        <v>3.78</v>
      </c>
      <c r="Y160" s="1"/>
      <c r="Z160" s="1"/>
    </row>
    <row r="161" spans="1:26" ht="15.4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153" t="s">
        <v>276</v>
      </c>
      <c r="R161" s="153"/>
      <c r="S161" s="153"/>
      <c r="T161" s="153"/>
      <c r="U161" s="153"/>
      <c r="V161" s="153"/>
      <c r="W161" s="153"/>
      <c r="X161" s="6">
        <v>3.78</v>
      </c>
      <c r="Y161" s="1"/>
      <c r="Z161" s="1"/>
    </row>
    <row r="162" spans="1:26" ht="15.4" customHeight="1">
      <c r="A162" s="154" t="s">
        <v>373</v>
      </c>
      <c r="B162" s="154"/>
      <c r="C162" s="5" t="s">
        <v>261</v>
      </c>
      <c r="D162" s="158" t="s">
        <v>31</v>
      </c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"/>
      <c r="Y162" s="1"/>
      <c r="Z162" s="1"/>
    </row>
    <row r="163" spans="1:26" ht="15.4" customHeight="1">
      <c r="A163" s="1"/>
      <c r="B163" s="159"/>
      <c r="C163" s="159"/>
      <c r="D163" s="159"/>
      <c r="E163" s="159"/>
      <c r="F163" s="160" t="s">
        <v>269</v>
      </c>
      <c r="G163" s="160"/>
      <c r="H163" s="160"/>
      <c r="I163" s="160"/>
      <c r="J163" s="160"/>
      <c r="K163" s="160"/>
      <c r="L163" s="160" t="s">
        <v>270</v>
      </c>
      <c r="M163" s="160"/>
      <c r="N163" s="160"/>
      <c r="O163" s="160" t="s">
        <v>270</v>
      </c>
      <c r="P163" s="160"/>
      <c r="Q163" s="160"/>
      <c r="R163" s="160" t="s">
        <v>270</v>
      </c>
      <c r="S163" s="160"/>
      <c r="T163" s="160"/>
      <c r="U163" s="160" t="s">
        <v>273</v>
      </c>
      <c r="V163" s="160"/>
      <c r="W163" s="160"/>
      <c r="X163" s="9" t="s">
        <v>274</v>
      </c>
      <c r="Y163" s="1"/>
      <c r="Z163" s="1"/>
    </row>
    <row r="164" spans="1:26" ht="30.95" customHeight="1">
      <c r="A164" s="1"/>
      <c r="B164" s="156" t="s">
        <v>374</v>
      </c>
      <c r="C164" s="156"/>
      <c r="D164" s="156"/>
      <c r="E164" s="156"/>
      <c r="F164" s="156"/>
      <c r="G164" s="156"/>
      <c r="H164" s="156"/>
      <c r="I164" s="161">
        <v>20</v>
      </c>
      <c r="J164" s="161"/>
      <c r="K164" s="161"/>
      <c r="L164" s="162"/>
      <c r="M164" s="162"/>
      <c r="N164" s="162"/>
      <c r="O164" s="162"/>
      <c r="P164" s="162"/>
      <c r="Q164" s="162"/>
      <c r="R164" s="162"/>
      <c r="S164" s="162"/>
      <c r="T164" s="162"/>
      <c r="U164" s="163">
        <v>20</v>
      </c>
      <c r="V164" s="163"/>
      <c r="W164" s="163"/>
      <c r="X164" s="4"/>
      <c r="Y164" s="1"/>
      <c r="Z164" s="1"/>
    </row>
    <row r="165" spans="1:26" ht="15.4" customHeight="1">
      <c r="A165" s="1"/>
      <c r="B165" s="164"/>
      <c r="C165" s="164"/>
      <c r="D165" s="164"/>
      <c r="E165" s="164"/>
      <c r="F165" s="165"/>
      <c r="G165" s="165"/>
      <c r="H165" s="165"/>
      <c r="I165" s="165"/>
      <c r="J165" s="165"/>
      <c r="K165" s="165"/>
      <c r="L165" s="166"/>
      <c r="M165" s="166"/>
      <c r="N165" s="166"/>
      <c r="O165" s="166"/>
      <c r="P165" s="166"/>
      <c r="Q165" s="166"/>
      <c r="R165" s="166"/>
      <c r="S165" s="166"/>
      <c r="T165" s="166"/>
      <c r="U165" s="167">
        <v>20</v>
      </c>
      <c r="V165" s="167"/>
      <c r="W165" s="167"/>
      <c r="X165" s="10">
        <v>20</v>
      </c>
      <c r="Y165" s="1"/>
      <c r="Z165" s="1"/>
    </row>
    <row r="166" spans="1:26" ht="15.4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153" t="s">
        <v>262</v>
      </c>
      <c r="R166" s="153"/>
      <c r="S166" s="153"/>
      <c r="T166" s="153"/>
      <c r="U166" s="153"/>
      <c r="V166" s="153"/>
      <c r="W166" s="153"/>
      <c r="X166" s="6">
        <v>20</v>
      </c>
      <c r="Y166" s="1"/>
      <c r="Z166" s="1"/>
    </row>
    <row r="167" spans="1:26" ht="15.4" customHeight="1">
      <c r="A167" s="154" t="s">
        <v>375</v>
      </c>
      <c r="B167" s="154"/>
      <c r="C167" s="5" t="s">
        <v>115</v>
      </c>
      <c r="D167" s="158" t="s">
        <v>32</v>
      </c>
      <c r="E167" s="158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"/>
      <c r="Y167" s="1"/>
      <c r="Z167" s="1"/>
    </row>
    <row r="168" spans="1:26" ht="15.4" customHeight="1">
      <c r="A168" s="1"/>
      <c r="B168" s="159"/>
      <c r="C168" s="159"/>
      <c r="D168" s="159"/>
      <c r="E168" s="159"/>
      <c r="F168" s="160" t="s">
        <v>269</v>
      </c>
      <c r="G168" s="160"/>
      <c r="H168" s="160"/>
      <c r="I168" s="160"/>
      <c r="J168" s="160"/>
      <c r="K168" s="160"/>
      <c r="L168" s="160" t="s">
        <v>270</v>
      </c>
      <c r="M168" s="160"/>
      <c r="N168" s="160"/>
      <c r="O168" s="160" t="s">
        <v>270</v>
      </c>
      <c r="P168" s="160"/>
      <c r="Q168" s="160"/>
      <c r="R168" s="160" t="s">
        <v>270</v>
      </c>
      <c r="S168" s="160"/>
      <c r="T168" s="160"/>
      <c r="U168" s="160" t="s">
        <v>273</v>
      </c>
      <c r="V168" s="160"/>
      <c r="W168" s="160"/>
      <c r="X168" s="9" t="s">
        <v>274</v>
      </c>
      <c r="Y168" s="1"/>
      <c r="Z168" s="1"/>
    </row>
    <row r="169" spans="1:26" ht="30.95" customHeight="1">
      <c r="A169" s="1"/>
      <c r="B169" s="156" t="s">
        <v>376</v>
      </c>
      <c r="C169" s="156"/>
      <c r="D169" s="156"/>
      <c r="E169" s="156"/>
      <c r="F169" s="156"/>
      <c r="G169" s="156"/>
      <c r="H169" s="156"/>
      <c r="I169" s="161">
        <v>100</v>
      </c>
      <c r="J169" s="161"/>
      <c r="K169" s="161"/>
      <c r="L169" s="162"/>
      <c r="M169" s="162"/>
      <c r="N169" s="162"/>
      <c r="O169" s="162"/>
      <c r="P169" s="162"/>
      <c r="Q169" s="162"/>
      <c r="R169" s="162"/>
      <c r="S169" s="162"/>
      <c r="T169" s="162"/>
      <c r="U169" s="163">
        <v>100</v>
      </c>
      <c r="V169" s="163"/>
      <c r="W169" s="163"/>
      <c r="X169" s="4"/>
      <c r="Y169" s="1"/>
      <c r="Z169" s="1"/>
    </row>
    <row r="170" spans="1:26" ht="15.4" customHeight="1">
      <c r="A170" s="1"/>
      <c r="B170" s="164"/>
      <c r="C170" s="164"/>
      <c r="D170" s="164"/>
      <c r="E170" s="164"/>
      <c r="F170" s="165"/>
      <c r="G170" s="165"/>
      <c r="H170" s="165"/>
      <c r="I170" s="165"/>
      <c r="J170" s="165"/>
      <c r="K170" s="165"/>
      <c r="L170" s="166"/>
      <c r="M170" s="166"/>
      <c r="N170" s="166"/>
      <c r="O170" s="166"/>
      <c r="P170" s="166"/>
      <c r="Q170" s="166"/>
      <c r="R170" s="166"/>
      <c r="S170" s="166"/>
      <c r="T170" s="166"/>
      <c r="U170" s="167">
        <v>100</v>
      </c>
      <c r="V170" s="167"/>
      <c r="W170" s="167"/>
      <c r="X170" s="10">
        <v>100</v>
      </c>
      <c r="Y170" s="1"/>
      <c r="Z170" s="1"/>
    </row>
    <row r="171" spans="1:26" ht="15.4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153" t="s">
        <v>289</v>
      </c>
      <c r="R171" s="153"/>
      <c r="S171" s="153"/>
      <c r="T171" s="153"/>
      <c r="U171" s="153"/>
      <c r="V171" s="153"/>
      <c r="W171" s="153"/>
      <c r="X171" s="6">
        <v>100</v>
      </c>
      <c r="Y171" s="1"/>
      <c r="Z171" s="1"/>
    </row>
    <row r="172" spans="1:26" ht="15.4" customHeight="1">
      <c r="A172" s="154" t="s">
        <v>377</v>
      </c>
      <c r="B172" s="154"/>
      <c r="C172" s="5" t="s">
        <v>115</v>
      </c>
      <c r="D172" s="158" t="s">
        <v>33</v>
      </c>
      <c r="E172" s="158"/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"/>
      <c r="Y172" s="1"/>
      <c r="Z172" s="1"/>
    </row>
    <row r="173" spans="1:26" ht="15.4" customHeight="1">
      <c r="A173" s="1"/>
      <c r="B173" s="159"/>
      <c r="C173" s="159"/>
      <c r="D173" s="159"/>
      <c r="E173" s="159"/>
      <c r="F173" s="160" t="s">
        <v>269</v>
      </c>
      <c r="G173" s="160"/>
      <c r="H173" s="160"/>
      <c r="I173" s="160"/>
      <c r="J173" s="160"/>
      <c r="K173" s="160"/>
      <c r="L173" s="160" t="s">
        <v>270</v>
      </c>
      <c r="M173" s="160"/>
      <c r="N173" s="160"/>
      <c r="O173" s="160" t="s">
        <v>270</v>
      </c>
      <c r="P173" s="160"/>
      <c r="Q173" s="160"/>
      <c r="R173" s="160" t="s">
        <v>270</v>
      </c>
      <c r="S173" s="160"/>
      <c r="T173" s="160"/>
      <c r="U173" s="160" t="s">
        <v>273</v>
      </c>
      <c r="V173" s="160"/>
      <c r="W173" s="160"/>
      <c r="X173" s="9" t="s">
        <v>274</v>
      </c>
      <c r="Y173" s="1"/>
      <c r="Z173" s="1"/>
    </row>
    <row r="174" spans="1:26" ht="30.95" customHeight="1">
      <c r="A174" s="1"/>
      <c r="B174" s="156" t="s">
        <v>378</v>
      </c>
      <c r="C174" s="156"/>
      <c r="D174" s="156"/>
      <c r="E174" s="156"/>
      <c r="F174" s="156"/>
      <c r="G174" s="156"/>
      <c r="H174" s="156"/>
      <c r="I174" s="161">
        <v>66</v>
      </c>
      <c r="J174" s="161"/>
      <c r="K174" s="161"/>
      <c r="L174" s="162"/>
      <c r="M174" s="162"/>
      <c r="N174" s="162"/>
      <c r="O174" s="162"/>
      <c r="P174" s="162"/>
      <c r="Q174" s="162"/>
      <c r="R174" s="162"/>
      <c r="S174" s="162"/>
      <c r="T174" s="162"/>
      <c r="U174" s="163">
        <v>66</v>
      </c>
      <c r="V174" s="163"/>
      <c r="W174" s="163"/>
      <c r="X174" s="4"/>
      <c r="Y174" s="1"/>
      <c r="Z174" s="1"/>
    </row>
    <row r="175" spans="1:26" ht="15.4" customHeight="1">
      <c r="A175" s="1"/>
      <c r="B175" s="164"/>
      <c r="C175" s="164"/>
      <c r="D175" s="164"/>
      <c r="E175" s="164"/>
      <c r="F175" s="165"/>
      <c r="G175" s="165"/>
      <c r="H175" s="165"/>
      <c r="I175" s="165"/>
      <c r="J175" s="165"/>
      <c r="K175" s="165"/>
      <c r="L175" s="166"/>
      <c r="M175" s="166"/>
      <c r="N175" s="166"/>
      <c r="O175" s="166"/>
      <c r="P175" s="166"/>
      <c r="Q175" s="166"/>
      <c r="R175" s="166"/>
      <c r="S175" s="166"/>
      <c r="T175" s="166"/>
      <c r="U175" s="167">
        <v>66</v>
      </c>
      <c r="V175" s="167"/>
      <c r="W175" s="167"/>
      <c r="X175" s="10">
        <v>66</v>
      </c>
      <c r="Y175" s="1"/>
      <c r="Z175" s="1"/>
    </row>
    <row r="176" spans="1:26" ht="15.4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153" t="s">
        <v>289</v>
      </c>
      <c r="R176" s="153"/>
      <c r="S176" s="153"/>
      <c r="T176" s="153"/>
      <c r="U176" s="153"/>
      <c r="V176" s="153"/>
      <c r="W176" s="153"/>
      <c r="X176" s="6">
        <v>66</v>
      </c>
      <c r="Y176" s="1"/>
      <c r="Z176" s="1"/>
    </row>
    <row r="177" spans="1:26" ht="15.4" customHeight="1">
      <c r="A177" s="154" t="s">
        <v>379</v>
      </c>
      <c r="B177" s="154"/>
      <c r="C177" s="5" t="s">
        <v>261</v>
      </c>
      <c r="D177" s="158" t="s">
        <v>34</v>
      </c>
      <c r="E177" s="158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"/>
      <c r="Y177" s="1"/>
      <c r="Z177" s="1"/>
    </row>
    <row r="178" spans="1:26" ht="15.4" customHeight="1">
      <c r="A178" s="1"/>
      <c r="B178" s="159"/>
      <c r="C178" s="159"/>
      <c r="D178" s="159"/>
      <c r="E178" s="159"/>
      <c r="F178" s="160" t="s">
        <v>269</v>
      </c>
      <c r="G178" s="160"/>
      <c r="H178" s="160"/>
      <c r="I178" s="160"/>
      <c r="J178" s="160"/>
      <c r="K178" s="160"/>
      <c r="L178" s="160" t="s">
        <v>270</v>
      </c>
      <c r="M178" s="160"/>
      <c r="N178" s="160"/>
      <c r="O178" s="160" t="s">
        <v>270</v>
      </c>
      <c r="P178" s="160"/>
      <c r="Q178" s="160"/>
      <c r="R178" s="160" t="s">
        <v>270</v>
      </c>
      <c r="S178" s="160"/>
      <c r="T178" s="160"/>
      <c r="U178" s="160" t="s">
        <v>273</v>
      </c>
      <c r="V178" s="160"/>
      <c r="W178" s="160"/>
      <c r="X178" s="9" t="s">
        <v>274</v>
      </c>
      <c r="Y178" s="1"/>
      <c r="Z178" s="1"/>
    </row>
    <row r="179" spans="1:26" ht="30.95" customHeight="1">
      <c r="A179" s="1"/>
      <c r="B179" s="156" t="s">
        <v>380</v>
      </c>
      <c r="C179" s="156"/>
      <c r="D179" s="156"/>
      <c r="E179" s="156"/>
      <c r="F179" s="156"/>
      <c r="G179" s="156"/>
      <c r="H179" s="156"/>
      <c r="I179" s="161">
        <v>20</v>
      </c>
      <c r="J179" s="161"/>
      <c r="K179" s="161"/>
      <c r="L179" s="162"/>
      <c r="M179" s="162"/>
      <c r="N179" s="162"/>
      <c r="O179" s="162"/>
      <c r="P179" s="162"/>
      <c r="Q179" s="162"/>
      <c r="R179" s="162"/>
      <c r="S179" s="162"/>
      <c r="T179" s="162"/>
      <c r="U179" s="163">
        <v>20</v>
      </c>
      <c r="V179" s="163"/>
      <c r="W179" s="163"/>
      <c r="X179" s="4"/>
      <c r="Y179" s="1"/>
      <c r="Z179" s="1"/>
    </row>
    <row r="180" spans="1:26" ht="15.4" customHeight="1">
      <c r="A180" s="1"/>
      <c r="B180" s="164"/>
      <c r="C180" s="164"/>
      <c r="D180" s="164"/>
      <c r="E180" s="164"/>
      <c r="F180" s="165"/>
      <c r="G180" s="165"/>
      <c r="H180" s="165"/>
      <c r="I180" s="165"/>
      <c r="J180" s="165"/>
      <c r="K180" s="165"/>
      <c r="L180" s="166"/>
      <c r="M180" s="166"/>
      <c r="N180" s="166"/>
      <c r="O180" s="166"/>
      <c r="P180" s="166"/>
      <c r="Q180" s="166"/>
      <c r="R180" s="166"/>
      <c r="S180" s="166"/>
      <c r="T180" s="166"/>
      <c r="U180" s="167">
        <v>20</v>
      </c>
      <c r="V180" s="167"/>
      <c r="W180" s="167"/>
      <c r="X180" s="10">
        <v>20</v>
      </c>
      <c r="Y180" s="1"/>
      <c r="Z180" s="1"/>
    </row>
    <row r="181" spans="1:26" ht="15.4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153" t="s">
        <v>262</v>
      </c>
      <c r="R181" s="153"/>
      <c r="S181" s="153"/>
      <c r="T181" s="153"/>
      <c r="U181" s="153"/>
      <c r="V181" s="153"/>
      <c r="W181" s="153"/>
      <c r="X181" s="6">
        <v>20</v>
      </c>
      <c r="Y181" s="1"/>
      <c r="Z181" s="1"/>
    </row>
    <row r="182" spans="1:26" ht="15.4" customHeight="1">
      <c r="A182" s="154" t="s">
        <v>381</v>
      </c>
      <c r="B182" s="154"/>
      <c r="C182" s="5" t="s">
        <v>261</v>
      </c>
      <c r="D182" s="158" t="s">
        <v>35</v>
      </c>
      <c r="E182" s="158"/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"/>
      <c r="Y182" s="1"/>
      <c r="Z182" s="1"/>
    </row>
    <row r="183" spans="1:26" ht="15.4" customHeight="1">
      <c r="A183" s="1"/>
      <c r="B183" s="159"/>
      <c r="C183" s="159"/>
      <c r="D183" s="159"/>
      <c r="E183" s="159"/>
      <c r="F183" s="160" t="s">
        <v>269</v>
      </c>
      <c r="G183" s="160"/>
      <c r="H183" s="160"/>
      <c r="I183" s="160"/>
      <c r="J183" s="160"/>
      <c r="K183" s="160"/>
      <c r="L183" s="160" t="s">
        <v>270</v>
      </c>
      <c r="M183" s="160"/>
      <c r="N183" s="160"/>
      <c r="O183" s="160" t="s">
        <v>270</v>
      </c>
      <c r="P183" s="160"/>
      <c r="Q183" s="160"/>
      <c r="R183" s="160" t="s">
        <v>270</v>
      </c>
      <c r="S183" s="160"/>
      <c r="T183" s="160"/>
      <c r="U183" s="160" t="s">
        <v>273</v>
      </c>
      <c r="V183" s="160"/>
      <c r="W183" s="160"/>
      <c r="X183" s="9" t="s">
        <v>274</v>
      </c>
      <c r="Y183" s="1"/>
      <c r="Z183" s="1"/>
    </row>
    <row r="184" spans="1:26" ht="21.6" customHeight="1">
      <c r="A184" s="1"/>
      <c r="B184" s="156" t="s">
        <v>382</v>
      </c>
      <c r="C184" s="156"/>
      <c r="D184" s="156"/>
      <c r="E184" s="156"/>
      <c r="F184" s="156"/>
      <c r="G184" s="156"/>
      <c r="H184" s="156"/>
      <c r="I184" s="161">
        <v>6</v>
      </c>
      <c r="J184" s="161"/>
      <c r="K184" s="161"/>
      <c r="L184" s="162"/>
      <c r="M184" s="162"/>
      <c r="N184" s="162"/>
      <c r="O184" s="162"/>
      <c r="P184" s="162"/>
      <c r="Q184" s="162"/>
      <c r="R184" s="162"/>
      <c r="S184" s="162"/>
      <c r="T184" s="162"/>
      <c r="U184" s="163">
        <v>6</v>
      </c>
      <c r="V184" s="163"/>
      <c r="W184" s="163"/>
      <c r="X184" s="4"/>
      <c r="Y184" s="1"/>
      <c r="Z184" s="1"/>
    </row>
    <row r="185" spans="1:26" ht="15.4" customHeight="1">
      <c r="A185" s="1"/>
      <c r="B185" s="164"/>
      <c r="C185" s="164"/>
      <c r="D185" s="164"/>
      <c r="E185" s="164"/>
      <c r="F185" s="165"/>
      <c r="G185" s="165"/>
      <c r="H185" s="165"/>
      <c r="I185" s="165"/>
      <c r="J185" s="165"/>
      <c r="K185" s="165"/>
      <c r="L185" s="166"/>
      <c r="M185" s="166"/>
      <c r="N185" s="166"/>
      <c r="O185" s="166"/>
      <c r="P185" s="166"/>
      <c r="Q185" s="166"/>
      <c r="R185" s="166"/>
      <c r="S185" s="166"/>
      <c r="T185" s="166"/>
      <c r="U185" s="167">
        <v>6</v>
      </c>
      <c r="V185" s="167"/>
      <c r="W185" s="167"/>
      <c r="X185" s="10">
        <v>6</v>
      </c>
      <c r="Y185" s="1"/>
      <c r="Z185" s="1"/>
    </row>
    <row r="186" spans="1:26" ht="15.4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153" t="s">
        <v>262</v>
      </c>
      <c r="R186" s="153"/>
      <c r="S186" s="153"/>
      <c r="T186" s="153"/>
      <c r="U186" s="153"/>
      <c r="V186" s="153"/>
      <c r="W186" s="153"/>
      <c r="X186" s="6">
        <v>6</v>
      </c>
      <c r="Y186" s="1"/>
      <c r="Z186" s="1"/>
    </row>
    <row r="187" spans="1:26" ht="15.4" customHeight="1">
      <c r="A187" s="154" t="s">
        <v>383</v>
      </c>
      <c r="B187" s="154"/>
      <c r="C187" s="5" t="s">
        <v>268</v>
      </c>
      <c r="D187" s="158" t="s">
        <v>36</v>
      </c>
      <c r="E187" s="158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"/>
      <c r="Y187" s="1"/>
      <c r="Z187" s="1"/>
    </row>
    <row r="188" spans="1:26" ht="15.4" customHeight="1">
      <c r="A188" s="1"/>
      <c r="B188" s="159"/>
      <c r="C188" s="159"/>
      <c r="D188" s="159"/>
      <c r="E188" s="159"/>
      <c r="F188" s="160" t="s">
        <v>342</v>
      </c>
      <c r="G188" s="160"/>
      <c r="H188" s="160"/>
      <c r="I188" s="160"/>
      <c r="J188" s="160"/>
      <c r="K188" s="160"/>
      <c r="L188" s="160" t="s">
        <v>270</v>
      </c>
      <c r="M188" s="160"/>
      <c r="N188" s="160"/>
      <c r="O188" s="160" t="s">
        <v>270</v>
      </c>
      <c r="P188" s="160"/>
      <c r="Q188" s="160"/>
      <c r="R188" s="160" t="s">
        <v>270</v>
      </c>
      <c r="S188" s="160"/>
      <c r="T188" s="160"/>
      <c r="U188" s="160" t="s">
        <v>273</v>
      </c>
      <c r="V188" s="160"/>
      <c r="W188" s="160"/>
      <c r="X188" s="9" t="s">
        <v>274</v>
      </c>
      <c r="Y188" s="1"/>
      <c r="Z188" s="1"/>
    </row>
    <row r="189" spans="1:26" ht="15.4" customHeight="1">
      <c r="A189" s="1"/>
      <c r="B189" s="156" t="s">
        <v>384</v>
      </c>
      <c r="C189" s="156"/>
      <c r="D189" s="156"/>
      <c r="E189" s="156"/>
      <c r="F189" s="156"/>
      <c r="G189" s="156"/>
      <c r="H189" s="156"/>
      <c r="I189" s="161">
        <v>90.1</v>
      </c>
      <c r="J189" s="161"/>
      <c r="K189" s="161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>
        <v>90.1</v>
      </c>
      <c r="V189" s="162"/>
      <c r="W189" s="162"/>
      <c r="X189" s="4"/>
      <c r="Y189" s="1"/>
      <c r="Z189" s="1"/>
    </row>
    <row r="190" spans="1:26" ht="15.4" customHeight="1">
      <c r="A190" s="1"/>
      <c r="B190" s="168" t="s">
        <v>385</v>
      </c>
      <c r="C190" s="168"/>
      <c r="D190" s="168"/>
      <c r="E190" s="168"/>
      <c r="F190" s="168"/>
      <c r="G190" s="168"/>
      <c r="H190" s="168"/>
      <c r="I190" s="169">
        <v>90.4</v>
      </c>
      <c r="J190" s="169"/>
      <c r="K190" s="169"/>
      <c r="L190" s="170"/>
      <c r="M190" s="170"/>
      <c r="N190" s="170"/>
      <c r="O190" s="170"/>
      <c r="P190" s="170"/>
      <c r="Q190" s="170"/>
      <c r="R190" s="170"/>
      <c r="S190" s="170"/>
      <c r="T190" s="170"/>
      <c r="U190" s="170">
        <v>90.4</v>
      </c>
      <c r="V190" s="170"/>
      <c r="W190" s="170"/>
      <c r="X190" s="1"/>
      <c r="Y190" s="1"/>
      <c r="Z190" s="1"/>
    </row>
    <row r="191" spans="1:26" ht="15.4" customHeight="1">
      <c r="A191" s="1"/>
      <c r="B191" s="168" t="s">
        <v>386</v>
      </c>
      <c r="C191" s="168"/>
      <c r="D191" s="168"/>
      <c r="E191" s="168"/>
      <c r="F191" s="168"/>
      <c r="G191" s="168"/>
      <c r="H191" s="168"/>
      <c r="I191" s="169">
        <v>136.72999999999999</v>
      </c>
      <c r="J191" s="169"/>
      <c r="K191" s="169"/>
      <c r="L191" s="170"/>
      <c r="M191" s="170"/>
      <c r="N191" s="170"/>
      <c r="O191" s="170"/>
      <c r="P191" s="170"/>
      <c r="Q191" s="170"/>
      <c r="R191" s="170"/>
      <c r="S191" s="170"/>
      <c r="T191" s="170"/>
      <c r="U191" s="170">
        <v>136.72999999999999</v>
      </c>
      <c r="V191" s="170"/>
      <c r="W191" s="170"/>
      <c r="X191" s="1"/>
      <c r="Y191" s="1"/>
      <c r="Z191" s="1"/>
    </row>
    <row r="192" spans="1:26" ht="15.4" customHeight="1">
      <c r="A192" s="1"/>
      <c r="B192" s="168" t="s">
        <v>387</v>
      </c>
      <c r="C192" s="168"/>
      <c r="D192" s="168"/>
      <c r="E192" s="168"/>
      <c r="F192" s="168"/>
      <c r="G192" s="168"/>
      <c r="H192" s="168"/>
      <c r="I192" s="169">
        <v>80.930000000000007</v>
      </c>
      <c r="J192" s="169"/>
      <c r="K192" s="169"/>
      <c r="L192" s="170"/>
      <c r="M192" s="170"/>
      <c r="N192" s="170"/>
      <c r="O192" s="170"/>
      <c r="P192" s="170"/>
      <c r="Q192" s="170"/>
      <c r="R192" s="170"/>
      <c r="S192" s="170"/>
      <c r="T192" s="170"/>
      <c r="U192" s="170">
        <v>80.930000000000007</v>
      </c>
      <c r="V192" s="170"/>
      <c r="W192" s="170"/>
      <c r="X192" s="1"/>
      <c r="Y192" s="1"/>
      <c r="Z192" s="1"/>
    </row>
    <row r="193" spans="1:26" ht="15.4" customHeight="1">
      <c r="A193" s="1"/>
      <c r="B193" s="168" t="s">
        <v>388</v>
      </c>
      <c r="C193" s="168"/>
      <c r="D193" s="168"/>
      <c r="E193" s="168"/>
      <c r="F193" s="168"/>
      <c r="G193" s="168"/>
      <c r="H193" s="168"/>
      <c r="I193" s="169">
        <v>194.68</v>
      </c>
      <c r="J193" s="169"/>
      <c r="K193" s="169"/>
      <c r="L193" s="170"/>
      <c r="M193" s="170"/>
      <c r="N193" s="170"/>
      <c r="O193" s="170"/>
      <c r="P193" s="170"/>
      <c r="Q193" s="170"/>
      <c r="R193" s="170"/>
      <c r="S193" s="170"/>
      <c r="T193" s="170"/>
      <c r="U193" s="170">
        <v>194.68</v>
      </c>
      <c r="V193" s="170"/>
      <c r="W193" s="170"/>
      <c r="X193" s="1"/>
      <c r="Y193" s="1"/>
      <c r="Z193" s="1"/>
    </row>
    <row r="194" spans="1:26" ht="15.4" customHeight="1">
      <c r="A194" s="1"/>
      <c r="B194" s="168" t="s">
        <v>389</v>
      </c>
      <c r="C194" s="168"/>
      <c r="D194" s="168"/>
      <c r="E194" s="168"/>
      <c r="F194" s="168"/>
      <c r="G194" s="168"/>
      <c r="H194" s="168"/>
      <c r="I194" s="169">
        <v>291.06</v>
      </c>
      <c r="J194" s="169"/>
      <c r="K194" s="169"/>
      <c r="L194" s="170"/>
      <c r="M194" s="170"/>
      <c r="N194" s="170"/>
      <c r="O194" s="170"/>
      <c r="P194" s="170"/>
      <c r="Q194" s="170"/>
      <c r="R194" s="170"/>
      <c r="S194" s="170"/>
      <c r="T194" s="170"/>
      <c r="U194" s="170">
        <v>291.06</v>
      </c>
      <c r="V194" s="170"/>
      <c r="W194" s="170"/>
      <c r="X194" s="1"/>
      <c r="Y194" s="1"/>
      <c r="Z194" s="1"/>
    </row>
    <row r="195" spans="1:26" ht="15.4" customHeight="1">
      <c r="A195" s="1"/>
      <c r="B195" s="168" t="s">
        <v>390</v>
      </c>
      <c r="C195" s="168"/>
      <c r="D195" s="168"/>
      <c r="E195" s="168"/>
      <c r="F195" s="168"/>
      <c r="G195" s="168"/>
      <c r="H195" s="168"/>
      <c r="I195" s="169">
        <v>72.400000000000006</v>
      </c>
      <c r="J195" s="169"/>
      <c r="K195" s="169"/>
      <c r="L195" s="170"/>
      <c r="M195" s="170"/>
      <c r="N195" s="170"/>
      <c r="O195" s="170"/>
      <c r="P195" s="170"/>
      <c r="Q195" s="170"/>
      <c r="R195" s="170"/>
      <c r="S195" s="170"/>
      <c r="T195" s="170"/>
      <c r="U195" s="171">
        <v>72.400000000000006</v>
      </c>
      <c r="V195" s="171"/>
      <c r="W195" s="171"/>
      <c r="X195" s="1"/>
      <c r="Y195" s="1"/>
      <c r="Z195" s="1"/>
    </row>
    <row r="196" spans="1:26" ht="15.4" customHeight="1">
      <c r="A196" s="1"/>
      <c r="B196" s="164"/>
      <c r="C196" s="164"/>
      <c r="D196" s="164"/>
      <c r="E196" s="164"/>
      <c r="F196" s="165"/>
      <c r="G196" s="165"/>
      <c r="H196" s="165"/>
      <c r="I196" s="165"/>
      <c r="J196" s="165"/>
      <c r="K196" s="165"/>
      <c r="L196" s="166"/>
      <c r="M196" s="166"/>
      <c r="N196" s="166"/>
      <c r="O196" s="166"/>
      <c r="P196" s="166"/>
      <c r="Q196" s="166"/>
      <c r="R196" s="166"/>
      <c r="S196" s="166"/>
      <c r="T196" s="166"/>
      <c r="U196" s="167">
        <v>956.3</v>
      </c>
      <c r="V196" s="167"/>
      <c r="W196" s="167"/>
      <c r="X196" s="10">
        <v>956.3</v>
      </c>
      <c r="Y196" s="1"/>
      <c r="Z196" s="1"/>
    </row>
    <row r="197" spans="1:26" ht="15.4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153" t="s">
        <v>276</v>
      </c>
      <c r="R197" s="153"/>
      <c r="S197" s="153"/>
      <c r="T197" s="153"/>
      <c r="U197" s="153"/>
      <c r="V197" s="153"/>
      <c r="W197" s="153"/>
      <c r="X197" s="6">
        <v>956.3</v>
      </c>
      <c r="Y197" s="1"/>
      <c r="Z197" s="1"/>
    </row>
    <row r="198" spans="1:26" ht="15.4" customHeight="1">
      <c r="A198" s="154" t="s">
        <v>391</v>
      </c>
      <c r="B198" s="154"/>
      <c r="C198" s="5" t="s">
        <v>268</v>
      </c>
      <c r="D198" s="158" t="s">
        <v>37</v>
      </c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"/>
      <c r="Y198" s="1"/>
      <c r="Z198" s="1"/>
    </row>
    <row r="199" spans="1:26" ht="15.4" customHeight="1">
      <c r="A199" s="1"/>
      <c r="B199" s="159"/>
      <c r="C199" s="159"/>
      <c r="D199" s="159"/>
      <c r="E199" s="159"/>
      <c r="F199" s="160" t="s">
        <v>342</v>
      </c>
      <c r="G199" s="160"/>
      <c r="H199" s="160"/>
      <c r="I199" s="160"/>
      <c r="J199" s="160"/>
      <c r="K199" s="160"/>
      <c r="L199" s="160" t="s">
        <v>270</v>
      </c>
      <c r="M199" s="160"/>
      <c r="N199" s="160"/>
      <c r="O199" s="160" t="s">
        <v>270</v>
      </c>
      <c r="P199" s="160"/>
      <c r="Q199" s="160"/>
      <c r="R199" s="160" t="s">
        <v>270</v>
      </c>
      <c r="S199" s="160"/>
      <c r="T199" s="160"/>
      <c r="U199" s="160" t="s">
        <v>273</v>
      </c>
      <c r="V199" s="160"/>
      <c r="W199" s="160"/>
      <c r="X199" s="9" t="s">
        <v>274</v>
      </c>
      <c r="Y199" s="1"/>
      <c r="Z199" s="1"/>
    </row>
    <row r="200" spans="1:26" ht="15.4" customHeight="1">
      <c r="A200" s="1"/>
      <c r="B200" s="156" t="s">
        <v>384</v>
      </c>
      <c r="C200" s="156"/>
      <c r="D200" s="156"/>
      <c r="E200" s="156"/>
      <c r="F200" s="156"/>
      <c r="G200" s="156"/>
      <c r="H200" s="156"/>
      <c r="I200" s="161">
        <v>90.1</v>
      </c>
      <c r="J200" s="161"/>
      <c r="K200" s="161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>
        <v>90.1</v>
      </c>
      <c r="V200" s="162"/>
      <c r="W200" s="162"/>
      <c r="X200" s="4"/>
      <c r="Y200" s="1"/>
      <c r="Z200" s="1"/>
    </row>
    <row r="201" spans="1:26" ht="15.4" customHeight="1">
      <c r="A201" s="1"/>
      <c r="B201" s="168" t="s">
        <v>385</v>
      </c>
      <c r="C201" s="168"/>
      <c r="D201" s="168"/>
      <c r="E201" s="168"/>
      <c r="F201" s="168"/>
      <c r="G201" s="168"/>
      <c r="H201" s="168"/>
      <c r="I201" s="169">
        <v>90.4</v>
      </c>
      <c r="J201" s="169"/>
      <c r="K201" s="169"/>
      <c r="L201" s="170"/>
      <c r="M201" s="170"/>
      <c r="N201" s="170"/>
      <c r="O201" s="170"/>
      <c r="P201" s="170"/>
      <c r="Q201" s="170"/>
      <c r="R201" s="170"/>
      <c r="S201" s="170"/>
      <c r="T201" s="170"/>
      <c r="U201" s="170">
        <v>90.4</v>
      </c>
      <c r="V201" s="170"/>
      <c r="W201" s="170"/>
      <c r="X201" s="1"/>
      <c r="Y201" s="1"/>
      <c r="Z201" s="1"/>
    </row>
    <row r="202" spans="1:26" ht="15.4" customHeight="1">
      <c r="A202" s="1"/>
      <c r="B202" s="168" t="s">
        <v>386</v>
      </c>
      <c r="C202" s="168"/>
      <c r="D202" s="168"/>
      <c r="E202" s="168"/>
      <c r="F202" s="168"/>
      <c r="G202" s="168"/>
      <c r="H202" s="168"/>
      <c r="I202" s="169">
        <v>136.72999999999999</v>
      </c>
      <c r="J202" s="169"/>
      <c r="K202" s="169"/>
      <c r="L202" s="170"/>
      <c r="M202" s="170"/>
      <c r="N202" s="170"/>
      <c r="O202" s="170"/>
      <c r="P202" s="170"/>
      <c r="Q202" s="170"/>
      <c r="R202" s="170"/>
      <c r="S202" s="170"/>
      <c r="T202" s="170"/>
      <c r="U202" s="170">
        <v>136.72999999999999</v>
      </c>
      <c r="V202" s="170"/>
      <c r="W202" s="170"/>
      <c r="X202" s="1"/>
      <c r="Y202" s="1"/>
      <c r="Z202" s="1"/>
    </row>
    <row r="203" spans="1:26" ht="15.4" customHeight="1">
      <c r="A203" s="1"/>
      <c r="B203" s="168" t="s">
        <v>387</v>
      </c>
      <c r="C203" s="168"/>
      <c r="D203" s="168"/>
      <c r="E203" s="168"/>
      <c r="F203" s="168"/>
      <c r="G203" s="168"/>
      <c r="H203" s="168"/>
      <c r="I203" s="169">
        <v>80.930000000000007</v>
      </c>
      <c r="J203" s="169"/>
      <c r="K203" s="169"/>
      <c r="L203" s="170"/>
      <c r="M203" s="170"/>
      <c r="N203" s="170"/>
      <c r="O203" s="170"/>
      <c r="P203" s="170"/>
      <c r="Q203" s="170"/>
      <c r="R203" s="170"/>
      <c r="S203" s="170"/>
      <c r="T203" s="170"/>
      <c r="U203" s="170">
        <v>80.930000000000007</v>
      </c>
      <c r="V203" s="170"/>
      <c r="W203" s="170"/>
      <c r="X203" s="1"/>
      <c r="Y203" s="1"/>
      <c r="Z203" s="1"/>
    </row>
    <row r="204" spans="1:26" ht="15.4" customHeight="1">
      <c r="A204" s="1"/>
      <c r="B204" s="168" t="s">
        <v>388</v>
      </c>
      <c r="C204" s="168"/>
      <c r="D204" s="168"/>
      <c r="E204" s="168"/>
      <c r="F204" s="168"/>
      <c r="G204" s="168"/>
      <c r="H204" s="168"/>
      <c r="I204" s="169">
        <v>194.68</v>
      </c>
      <c r="J204" s="169"/>
      <c r="K204" s="169"/>
      <c r="L204" s="170"/>
      <c r="M204" s="170"/>
      <c r="N204" s="170"/>
      <c r="O204" s="170"/>
      <c r="P204" s="170"/>
      <c r="Q204" s="170"/>
      <c r="R204" s="170"/>
      <c r="S204" s="170"/>
      <c r="T204" s="170"/>
      <c r="U204" s="170">
        <v>194.68</v>
      </c>
      <c r="V204" s="170"/>
      <c r="W204" s="170"/>
      <c r="X204" s="1"/>
      <c r="Y204" s="1"/>
      <c r="Z204" s="1"/>
    </row>
    <row r="205" spans="1:26" ht="15.4" customHeight="1">
      <c r="A205" s="1"/>
      <c r="B205" s="168" t="s">
        <v>389</v>
      </c>
      <c r="C205" s="168"/>
      <c r="D205" s="168"/>
      <c r="E205" s="168"/>
      <c r="F205" s="168"/>
      <c r="G205" s="168"/>
      <c r="H205" s="168"/>
      <c r="I205" s="169">
        <v>291.06</v>
      </c>
      <c r="J205" s="169"/>
      <c r="K205" s="169"/>
      <c r="L205" s="170"/>
      <c r="M205" s="170"/>
      <c r="N205" s="170"/>
      <c r="O205" s="170"/>
      <c r="P205" s="170"/>
      <c r="Q205" s="170"/>
      <c r="R205" s="170"/>
      <c r="S205" s="170"/>
      <c r="T205" s="170"/>
      <c r="U205" s="170">
        <v>291.06</v>
      </c>
      <c r="V205" s="170"/>
      <c r="W205" s="170"/>
      <c r="X205" s="1"/>
      <c r="Y205" s="1"/>
      <c r="Z205" s="1"/>
    </row>
    <row r="206" spans="1:26" ht="15.4" customHeight="1">
      <c r="A206" s="1"/>
      <c r="B206" s="168" t="s">
        <v>390</v>
      </c>
      <c r="C206" s="168"/>
      <c r="D206" s="168"/>
      <c r="E206" s="168"/>
      <c r="F206" s="168"/>
      <c r="G206" s="168"/>
      <c r="H206" s="168"/>
      <c r="I206" s="169">
        <v>72.400000000000006</v>
      </c>
      <c r="J206" s="169"/>
      <c r="K206" s="169"/>
      <c r="L206" s="170"/>
      <c r="M206" s="170"/>
      <c r="N206" s="170"/>
      <c r="O206" s="170"/>
      <c r="P206" s="170"/>
      <c r="Q206" s="170"/>
      <c r="R206" s="170"/>
      <c r="S206" s="170"/>
      <c r="T206" s="170"/>
      <c r="U206" s="171">
        <v>72.400000000000006</v>
      </c>
      <c r="V206" s="171"/>
      <c r="W206" s="171"/>
      <c r="X206" s="1"/>
      <c r="Y206" s="1"/>
      <c r="Z206" s="1"/>
    </row>
    <row r="207" spans="1:26" ht="15.4" customHeight="1">
      <c r="A207" s="1"/>
      <c r="B207" s="164"/>
      <c r="C207" s="164"/>
      <c r="D207" s="164"/>
      <c r="E207" s="164"/>
      <c r="F207" s="165"/>
      <c r="G207" s="165"/>
      <c r="H207" s="165"/>
      <c r="I207" s="165"/>
      <c r="J207" s="165"/>
      <c r="K207" s="165"/>
      <c r="L207" s="166"/>
      <c r="M207" s="166"/>
      <c r="N207" s="166"/>
      <c r="O207" s="166"/>
      <c r="P207" s="166"/>
      <c r="Q207" s="166"/>
      <c r="R207" s="166"/>
      <c r="S207" s="166"/>
      <c r="T207" s="166"/>
      <c r="U207" s="167">
        <v>956.3</v>
      </c>
      <c r="V207" s="167"/>
      <c r="W207" s="167"/>
      <c r="X207" s="10">
        <v>956.3</v>
      </c>
      <c r="Y207" s="1"/>
      <c r="Z207" s="1"/>
    </row>
    <row r="208" spans="1:26" ht="15.4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153" t="s">
        <v>276</v>
      </c>
      <c r="R208" s="153"/>
      <c r="S208" s="153"/>
      <c r="T208" s="153"/>
      <c r="U208" s="153"/>
      <c r="V208" s="153"/>
      <c r="W208" s="153"/>
      <c r="X208" s="6">
        <v>956.3</v>
      </c>
      <c r="Y208" s="1"/>
      <c r="Z208" s="1"/>
    </row>
    <row r="209" spans="1:26" ht="15.4" customHeight="1">
      <c r="A209" s="154" t="s">
        <v>392</v>
      </c>
      <c r="B209" s="154"/>
      <c r="C209" s="5" t="s">
        <v>268</v>
      </c>
      <c r="D209" s="158" t="s">
        <v>38</v>
      </c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"/>
      <c r="Y209" s="1"/>
      <c r="Z209" s="1"/>
    </row>
    <row r="210" spans="1:26" ht="24.75" customHeight="1">
      <c r="A210" s="1"/>
      <c r="B210" s="159" t="s">
        <v>393</v>
      </c>
      <c r="C210" s="159"/>
      <c r="D210" s="159"/>
      <c r="E210" s="159"/>
      <c r="F210" s="160" t="s">
        <v>269</v>
      </c>
      <c r="G210" s="160"/>
      <c r="H210" s="160"/>
      <c r="I210" s="160"/>
      <c r="J210" s="160"/>
      <c r="K210" s="160"/>
      <c r="L210" s="160" t="s">
        <v>281</v>
      </c>
      <c r="M210" s="160"/>
      <c r="N210" s="160"/>
      <c r="O210" s="160" t="s">
        <v>271</v>
      </c>
      <c r="P210" s="160"/>
      <c r="Q210" s="160"/>
      <c r="R210" s="160" t="s">
        <v>272</v>
      </c>
      <c r="S210" s="160"/>
      <c r="T210" s="160"/>
      <c r="U210" s="160" t="s">
        <v>273</v>
      </c>
      <c r="V210" s="160"/>
      <c r="W210" s="160"/>
      <c r="X210" s="9" t="s">
        <v>274</v>
      </c>
      <c r="Y210" s="1"/>
      <c r="Z210" s="1"/>
    </row>
    <row r="211" spans="1:26" ht="15.4" customHeight="1">
      <c r="A211" s="1"/>
      <c r="B211" s="156" t="s">
        <v>394</v>
      </c>
      <c r="C211" s="156"/>
      <c r="D211" s="156"/>
      <c r="E211" s="156"/>
      <c r="F211" s="156"/>
      <c r="G211" s="156"/>
      <c r="H211" s="156"/>
      <c r="I211" s="161">
        <v>3</v>
      </c>
      <c r="J211" s="161"/>
      <c r="K211" s="161"/>
      <c r="L211" s="162">
        <v>3.25</v>
      </c>
      <c r="M211" s="162"/>
      <c r="N211" s="162"/>
      <c r="O211" s="162">
        <v>3.25</v>
      </c>
      <c r="P211" s="162"/>
      <c r="Q211" s="162"/>
      <c r="R211" s="162"/>
      <c r="S211" s="162"/>
      <c r="T211" s="162"/>
      <c r="U211" s="162">
        <v>31.69</v>
      </c>
      <c r="V211" s="162"/>
      <c r="W211" s="162"/>
      <c r="X211" s="4"/>
      <c r="Y211" s="1"/>
      <c r="Z211" s="1"/>
    </row>
    <row r="212" spans="1:26" ht="15.4" customHeight="1">
      <c r="A212" s="1"/>
      <c r="B212" s="168" t="s">
        <v>395</v>
      </c>
      <c r="C212" s="168"/>
      <c r="D212" s="168"/>
      <c r="E212" s="168"/>
      <c r="F212" s="168"/>
      <c r="G212" s="168"/>
      <c r="H212" s="168"/>
      <c r="I212" s="169">
        <v>3</v>
      </c>
      <c r="J212" s="169"/>
      <c r="K212" s="169"/>
      <c r="L212" s="170">
        <v>3.25</v>
      </c>
      <c r="M212" s="170"/>
      <c r="N212" s="170"/>
      <c r="O212" s="170">
        <v>3.25</v>
      </c>
      <c r="P212" s="170"/>
      <c r="Q212" s="170"/>
      <c r="R212" s="170">
        <v>0.5</v>
      </c>
      <c r="S212" s="170"/>
      <c r="T212" s="170"/>
      <c r="U212" s="171">
        <v>19.5</v>
      </c>
      <c r="V212" s="171"/>
      <c r="W212" s="171"/>
      <c r="X212" s="1"/>
      <c r="Y212" s="1"/>
      <c r="Z212" s="1"/>
    </row>
    <row r="213" spans="1:26" ht="15.4" customHeight="1">
      <c r="A213" s="1"/>
      <c r="B213" s="164"/>
      <c r="C213" s="164"/>
      <c r="D213" s="164"/>
      <c r="E213" s="164"/>
      <c r="F213" s="165"/>
      <c r="G213" s="165"/>
      <c r="H213" s="165"/>
      <c r="I213" s="165"/>
      <c r="J213" s="165"/>
      <c r="K213" s="165"/>
      <c r="L213" s="166"/>
      <c r="M213" s="166"/>
      <c r="N213" s="166"/>
      <c r="O213" s="166"/>
      <c r="P213" s="166"/>
      <c r="Q213" s="166"/>
      <c r="R213" s="166"/>
      <c r="S213" s="166"/>
      <c r="T213" s="166"/>
      <c r="U213" s="167">
        <v>51.19</v>
      </c>
      <c r="V213" s="167"/>
      <c r="W213" s="167"/>
      <c r="X213" s="10">
        <v>51.19</v>
      </c>
      <c r="Y213" s="1"/>
      <c r="Z213" s="1"/>
    </row>
    <row r="214" spans="1:26" ht="15.4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153" t="s">
        <v>276</v>
      </c>
      <c r="R214" s="153"/>
      <c r="S214" s="153"/>
      <c r="T214" s="153"/>
      <c r="U214" s="153"/>
      <c r="V214" s="153"/>
      <c r="W214" s="153"/>
      <c r="X214" s="6">
        <v>51.19</v>
      </c>
      <c r="Y214" s="1"/>
      <c r="Z214" s="1"/>
    </row>
    <row r="215" spans="1:26" ht="15.4" customHeight="1">
      <c r="A215" s="154" t="s">
        <v>396</v>
      </c>
      <c r="B215" s="154"/>
      <c r="C215" s="5" t="s">
        <v>268</v>
      </c>
      <c r="D215" s="158" t="s">
        <v>39</v>
      </c>
      <c r="E215" s="158"/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"/>
      <c r="Y215" s="1"/>
      <c r="Z215" s="1"/>
    </row>
    <row r="216" spans="1:26" ht="24.75" customHeight="1">
      <c r="A216" s="1"/>
      <c r="B216" s="159" t="s">
        <v>397</v>
      </c>
      <c r="C216" s="159"/>
      <c r="D216" s="159"/>
      <c r="E216" s="159"/>
      <c r="F216" s="160" t="s">
        <v>269</v>
      </c>
      <c r="G216" s="160"/>
      <c r="H216" s="160"/>
      <c r="I216" s="160"/>
      <c r="J216" s="160"/>
      <c r="K216" s="160"/>
      <c r="L216" s="160" t="s">
        <v>281</v>
      </c>
      <c r="M216" s="160"/>
      <c r="N216" s="160"/>
      <c r="O216" s="160" t="s">
        <v>271</v>
      </c>
      <c r="P216" s="160"/>
      <c r="Q216" s="160"/>
      <c r="R216" s="160" t="s">
        <v>272</v>
      </c>
      <c r="S216" s="160"/>
      <c r="T216" s="160"/>
      <c r="U216" s="160" t="s">
        <v>273</v>
      </c>
      <c r="V216" s="160"/>
      <c r="W216" s="160"/>
      <c r="X216" s="9" t="s">
        <v>274</v>
      </c>
      <c r="Y216" s="1"/>
      <c r="Z216" s="1"/>
    </row>
    <row r="217" spans="1:26" ht="15.4" customHeight="1">
      <c r="A217" s="1"/>
      <c r="B217" s="156" t="s">
        <v>394</v>
      </c>
      <c r="C217" s="156"/>
      <c r="D217" s="156"/>
      <c r="E217" s="156"/>
      <c r="F217" s="156"/>
      <c r="G217" s="156"/>
      <c r="H217" s="156"/>
      <c r="I217" s="161">
        <v>3</v>
      </c>
      <c r="J217" s="161"/>
      <c r="K217" s="161"/>
      <c r="L217" s="162">
        <v>3.25</v>
      </c>
      <c r="M217" s="162"/>
      <c r="N217" s="162"/>
      <c r="O217" s="162">
        <v>3.25</v>
      </c>
      <c r="P217" s="162"/>
      <c r="Q217" s="162"/>
      <c r="R217" s="162"/>
      <c r="S217" s="162"/>
      <c r="T217" s="162"/>
      <c r="U217" s="162">
        <v>31.69</v>
      </c>
      <c r="V217" s="162"/>
      <c r="W217" s="162"/>
      <c r="X217" s="4"/>
      <c r="Y217" s="1"/>
      <c r="Z217" s="1"/>
    </row>
    <row r="218" spans="1:26" ht="15.4" customHeight="1">
      <c r="A218" s="1"/>
      <c r="B218" s="168" t="s">
        <v>395</v>
      </c>
      <c r="C218" s="168"/>
      <c r="D218" s="168"/>
      <c r="E218" s="168"/>
      <c r="F218" s="168"/>
      <c r="G218" s="168"/>
      <c r="H218" s="168"/>
      <c r="I218" s="169">
        <v>3</v>
      </c>
      <c r="J218" s="169"/>
      <c r="K218" s="169"/>
      <c r="L218" s="170">
        <v>3.25</v>
      </c>
      <c r="M218" s="170"/>
      <c r="N218" s="170"/>
      <c r="O218" s="170">
        <v>3.25</v>
      </c>
      <c r="P218" s="170"/>
      <c r="Q218" s="170"/>
      <c r="R218" s="170">
        <v>0.5</v>
      </c>
      <c r="S218" s="170"/>
      <c r="T218" s="170"/>
      <c r="U218" s="171">
        <v>19.5</v>
      </c>
      <c r="V218" s="171"/>
      <c r="W218" s="171"/>
      <c r="X218" s="1"/>
      <c r="Y218" s="1"/>
      <c r="Z218" s="1"/>
    </row>
    <row r="219" spans="1:26" ht="15.4" customHeight="1">
      <c r="A219" s="1"/>
      <c r="B219" s="164"/>
      <c r="C219" s="164"/>
      <c r="D219" s="164"/>
      <c r="E219" s="164"/>
      <c r="F219" s="165"/>
      <c r="G219" s="165"/>
      <c r="H219" s="165"/>
      <c r="I219" s="165"/>
      <c r="J219" s="165"/>
      <c r="K219" s="165"/>
      <c r="L219" s="166"/>
      <c r="M219" s="166"/>
      <c r="N219" s="166"/>
      <c r="O219" s="166"/>
      <c r="P219" s="166"/>
      <c r="Q219" s="166"/>
      <c r="R219" s="166"/>
      <c r="S219" s="166"/>
      <c r="T219" s="166"/>
      <c r="U219" s="167">
        <v>51.19</v>
      </c>
      <c r="V219" s="167"/>
      <c r="W219" s="167"/>
      <c r="X219" s="10">
        <v>51.19</v>
      </c>
      <c r="Y219" s="1"/>
      <c r="Z219" s="1"/>
    </row>
    <row r="220" spans="1:26" ht="15.4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153" t="s">
        <v>276</v>
      </c>
      <c r="R220" s="153"/>
      <c r="S220" s="153"/>
      <c r="T220" s="153"/>
      <c r="U220" s="153"/>
      <c r="V220" s="153"/>
      <c r="W220" s="153"/>
      <c r="X220" s="6">
        <v>51.19</v>
      </c>
      <c r="Y220" s="1"/>
      <c r="Z220" s="1"/>
    </row>
    <row r="221" spans="1:26" ht="15.4" customHeight="1">
      <c r="A221" s="154" t="s">
        <v>398</v>
      </c>
      <c r="B221" s="154"/>
      <c r="C221" s="8" t="s">
        <v>292</v>
      </c>
      <c r="D221" s="155" t="s">
        <v>40</v>
      </c>
      <c r="E221" s="155"/>
      <c r="F221" s="155"/>
      <c r="G221" s="155"/>
      <c r="H221" s="155"/>
      <c r="I221" s="155"/>
      <c r="J221" s="155"/>
      <c r="K221" s="155"/>
      <c r="L221" s="155"/>
      <c r="M221" s="155"/>
      <c r="N221" s="155"/>
      <c r="O221" s="155"/>
      <c r="P221" s="155"/>
      <c r="Q221" s="155"/>
      <c r="R221" s="155"/>
      <c r="S221" s="155"/>
      <c r="T221" s="155"/>
      <c r="U221" s="155"/>
      <c r="V221" s="155"/>
      <c r="W221" s="155"/>
      <c r="X221" s="3"/>
      <c r="Y221" s="1"/>
      <c r="Z221" s="1"/>
    </row>
    <row r="222" spans="1:26" ht="15.4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153" t="s">
        <v>399</v>
      </c>
      <c r="R222" s="153"/>
      <c r="S222" s="153"/>
      <c r="T222" s="153"/>
      <c r="U222" s="153"/>
      <c r="V222" s="153"/>
      <c r="W222" s="153"/>
      <c r="X222" s="6">
        <v>3</v>
      </c>
      <c r="Y222" s="1"/>
      <c r="Z222" s="1"/>
    </row>
    <row r="223" spans="1:26" ht="15.4" customHeight="1">
      <c r="A223" s="154" t="s">
        <v>400</v>
      </c>
      <c r="B223" s="154"/>
      <c r="C223" s="5" t="s">
        <v>401</v>
      </c>
      <c r="D223" s="158" t="s">
        <v>42</v>
      </c>
      <c r="E223" s="158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"/>
      <c r="Y223" s="1"/>
      <c r="Z223" s="1"/>
    </row>
    <row r="224" spans="1:26" ht="24.75" customHeight="1">
      <c r="A224" s="1"/>
      <c r="B224" s="159" t="s">
        <v>402</v>
      </c>
      <c r="C224" s="159"/>
      <c r="D224" s="159"/>
      <c r="E224" s="159"/>
      <c r="F224" s="160" t="s">
        <v>403</v>
      </c>
      <c r="G224" s="160"/>
      <c r="H224" s="160"/>
      <c r="I224" s="160"/>
      <c r="J224" s="160"/>
      <c r="K224" s="160"/>
      <c r="L224" s="160"/>
      <c r="M224" s="160"/>
      <c r="N224" s="160"/>
      <c r="O224" s="160" t="s">
        <v>270</v>
      </c>
      <c r="P224" s="160"/>
      <c r="Q224" s="160"/>
      <c r="R224" s="160" t="s">
        <v>404</v>
      </c>
      <c r="S224" s="160"/>
      <c r="T224" s="160"/>
      <c r="U224" s="160" t="s">
        <v>273</v>
      </c>
      <c r="V224" s="160"/>
      <c r="W224" s="160"/>
      <c r="X224" s="9" t="s">
        <v>274</v>
      </c>
      <c r="Y224" s="1"/>
      <c r="Z224" s="1"/>
    </row>
    <row r="225" spans="1:26" ht="21.6" customHeight="1">
      <c r="A225" s="1"/>
      <c r="B225" s="156" t="s">
        <v>405</v>
      </c>
      <c r="C225" s="156"/>
      <c r="D225" s="156"/>
      <c r="E225" s="156"/>
      <c r="F225" s="156"/>
      <c r="G225" s="156"/>
      <c r="H225" s="156"/>
      <c r="I225" s="161">
        <v>17.28</v>
      </c>
      <c r="J225" s="161"/>
      <c r="K225" s="161"/>
      <c r="L225" s="162"/>
      <c r="M225" s="162"/>
      <c r="N225" s="162"/>
      <c r="O225" s="162"/>
      <c r="P225" s="162"/>
      <c r="Q225" s="162"/>
      <c r="R225" s="162">
        <v>0.05</v>
      </c>
      <c r="S225" s="162"/>
      <c r="T225" s="162"/>
      <c r="U225" s="162">
        <v>0.86</v>
      </c>
      <c r="V225" s="162"/>
      <c r="W225" s="162"/>
      <c r="X225" s="4"/>
      <c r="Y225" s="1"/>
      <c r="Z225" s="1"/>
    </row>
    <row r="226" spans="1:26" ht="21.6" customHeight="1">
      <c r="A226" s="1"/>
      <c r="B226" s="168" t="s">
        <v>406</v>
      </c>
      <c r="C226" s="168"/>
      <c r="D226" s="168"/>
      <c r="E226" s="168"/>
      <c r="F226" s="168"/>
      <c r="G226" s="168"/>
      <c r="H226" s="168"/>
      <c r="I226" s="169">
        <v>17.28</v>
      </c>
      <c r="J226" s="169"/>
      <c r="K226" s="169"/>
      <c r="L226" s="170"/>
      <c r="M226" s="170"/>
      <c r="N226" s="170"/>
      <c r="O226" s="170"/>
      <c r="P226" s="170"/>
      <c r="Q226" s="170"/>
      <c r="R226" s="170">
        <v>0.05</v>
      </c>
      <c r="S226" s="170"/>
      <c r="T226" s="170"/>
      <c r="U226" s="170">
        <v>0.86</v>
      </c>
      <c r="V226" s="170"/>
      <c r="W226" s="170"/>
      <c r="X226" s="1"/>
      <c r="Y226" s="1"/>
      <c r="Z226" s="1"/>
    </row>
    <row r="227" spans="1:26" ht="21.6" customHeight="1">
      <c r="A227" s="1"/>
      <c r="B227" s="168" t="s">
        <v>407</v>
      </c>
      <c r="C227" s="168"/>
      <c r="D227" s="168"/>
      <c r="E227" s="168"/>
      <c r="F227" s="168"/>
      <c r="G227" s="168"/>
      <c r="H227" s="168"/>
      <c r="I227" s="169">
        <v>4.9800000000000004</v>
      </c>
      <c r="J227" s="169"/>
      <c r="K227" s="169"/>
      <c r="L227" s="170"/>
      <c r="M227" s="170"/>
      <c r="N227" s="170"/>
      <c r="O227" s="170"/>
      <c r="P227" s="170"/>
      <c r="Q227" s="170"/>
      <c r="R227" s="170">
        <v>0.05</v>
      </c>
      <c r="S227" s="170"/>
      <c r="T227" s="170"/>
      <c r="U227" s="170">
        <v>0.25</v>
      </c>
      <c r="V227" s="170"/>
      <c r="W227" s="170"/>
      <c r="X227" s="1"/>
      <c r="Y227" s="1"/>
      <c r="Z227" s="1"/>
    </row>
    <row r="228" spans="1:26" ht="21.6" customHeight="1">
      <c r="A228" s="1"/>
      <c r="B228" s="168" t="s">
        <v>408</v>
      </c>
      <c r="C228" s="168"/>
      <c r="D228" s="168"/>
      <c r="E228" s="168"/>
      <c r="F228" s="168"/>
      <c r="G228" s="168"/>
      <c r="H228" s="168"/>
      <c r="I228" s="169">
        <v>0.16</v>
      </c>
      <c r="J228" s="169"/>
      <c r="K228" s="169"/>
      <c r="L228" s="170"/>
      <c r="M228" s="170"/>
      <c r="N228" s="170"/>
      <c r="O228" s="170"/>
      <c r="P228" s="170"/>
      <c r="Q228" s="170"/>
      <c r="R228" s="170">
        <v>0.05</v>
      </c>
      <c r="S228" s="170"/>
      <c r="T228" s="170"/>
      <c r="U228" s="170">
        <v>0.01</v>
      </c>
      <c r="V228" s="170"/>
      <c r="W228" s="170"/>
      <c r="X228" s="1"/>
      <c r="Y228" s="1"/>
      <c r="Z228" s="1"/>
    </row>
    <row r="229" spans="1:26" ht="21.6" customHeight="1">
      <c r="A229" s="1"/>
      <c r="B229" s="168" t="s">
        <v>409</v>
      </c>
      <c r="C229" s="168"/>
      <c r="D229" s="168"/>
      <c r="E229" s="168"/>
      <c r="F229" s="168"/>
      <c r="G229" s="168"/>
      <c r="H229" s="168"/>
      <c r="I229" s="169">
        <v>0.12</v>
      </c>
      <c r="J229" s="169"/>
      <c r="K229" s="169"/>
      <c r="L229" s="170"/>
      <c r="M229" s="170"/>
      <c r="N229" s="170"/>
      <c r="O229" s="170"/>
      <c r="P229" s="170"/>
      <c r="Q229" s="170"/>
      <c r="R229" s="170">
        <v>0.05</v>
      </c>
      <c r="S229" s="170"/>
      <c r="T229" s="170"/>
      <c r="U229" s="171">
        <v>0.01</v>
      </c>
      <c r="V229" s="171"/>
      <c r="W229" s="171"/>
      <c r="X229" s="1"/>
      <c r="Y229" s="1"/>
      <c r="Z229" s="1"/>
    </row>
    <row r="230" spans="1:26" ht="15.4" customHeight="1">
      <c r="A230" s="1"/>
      <c r="B230" s="164"/>
      <c r="C230" s="164"/>
      <c r="D230" s="164"/>
      <c r="E230" s="164"/>
      <c r="F230" s="165"/>
      <c r="G230" s="165"/>
      <c r="H230" s="165"/>
      <c r="I230" s="165"/>
      <c r="J230" s="165"/>
      <c r="K230" s="165"/>
      <c r="L230" s="166"/>
      <c r="M230" s="166"/>
      <c r="N230" s="166"/>
      <c r="O230" s="166"/>
      <c r="P230" s="166"/>
      <c r="Q230" s="166"/>
      <c r="R230" s="166"/>
      <c r="S230" s="166"/>
      <c r="T230" s="166"/>
      <c r="U230" s="167">
        <v>1.99</v>
      </c>
      <c r="V230" s="167"/>
      <c r="W230" s="167"/>
      <c r="X230" s="10">
        <v>1.99</v>
      </c>
      <c r="Y230" s="1"/>
      <c r="Z230" s="1"/>
    </row>
    <row r="231" spans="1:26" ht="15.4" customHeight="1">
      <c r="A231" s="1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153" t="s">
        <v>410</v>
      </c>
      <c r="R231" s="153"/>
      <c r="S231" s="153"/>
      <c r="T231" s="153"/>
      <c r="U231" s="153"/>
      <c r="V231" s="153"/>
      <c r="W231" s="153"/>
      <c r="X231" s="6">
        <v>1.99</v>
      </c>
      <c r="Y231" s="1"/>
      <c r="Z231" s="1"/>
    </row>
    <row r="232" spans="1:26" ht="21.6" customHeight="1">
      <c r="A232" s="154" t="s">
        <v>411</v>
      </c>
      <c r="B232" s="154"/>
      <c r="C232" s="5" t="s">
        <v>268</v>
      </c>
      <c r="D232" s="158" t="s">
        <v>44</v>
      </c>
      <c r="E232" s="158"/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"/>
      <c r="Y232" s="1"/>
      <c r="Z232" s="2"/>
    </row>
    <row r="233" spans="1:26" ht="24.75" customHeight="1">
      <c r="A233" s="1"/>
      <c r="B233" s="159" t="s">
        <v>412</v>
      </c>
      <c r="C233" s="159"/>
      <c r="D233" s="159"/>
      <c r="E233" s="159"/>
      <c r="F233" s="160" t="s">
        <v>270</v>
      </c>
      <c r="G233" s="160"/>
      <c r="H233" s="160"/>
      <c r="I233" s="160"/>
      <c r="J233" s="160"/>
      <c r="K233" s="160"/>
      <c r="L233" s="160" t="s">
        <v>281</v>
      </c>
      <c r="M233" s="160"/>
      <c r="N233" s="160"/>
      <c r="O233" s="160" t="s">
        <v>270</v>
      </c>
      <c r="P233" s="160"/>
      <c r="Q233" s="160"/>
      <c r="R233" s="160" t="s">
        <v>272</v>
      </c>
      <c r="S233" s="160"/>
      <c r="T233" s="160"/>
      <c r="U233" s="160" t="s">
        <v>273</v>
      </c>
      <c r="V233" s="160"/>
      <c r="W233" s="160"/>
      <c r="X233" s="9" t="s">
        <v>274</v>
      </c>
      <c r="Y233" s="1"/>
      <c r="Z233" s="1"/>
    </row>
    <row r="234" spans="1:26" ht="15.4" customHeight="1">
      <c r="A234" s="1"/>
      <c r="B234" s="156" t="s">
        <v>329</v>
      </c>
      <c r="C234" s="156"/>
      <c r="D234" s="156"/>
      <c r="E234" s="156"/>
      <c r="F234" s="156"/>
      <c r="G234" s="156"/>
      <c r="H234" s="156"/>
      <c r="I234" s="161"/>
      <c r="J234" s="161"/>
      <c r="K234" s="161"/>
      <c r="L234" s="162">
        <v>67.45</v>
      </c>
      <c r="M234" s="162"/>
      <c r="N234" s="162"/>
      <c r="O234" s="162"/>
      <c r="P234" s="162"/>
      <c r="Q234" s="162"/>
      <c r="R234" s="162">
        <v>0.5</v>
      </c>
      <c r="S234" s="162"/>
      <c r="T234" s="162"/>
      <c r="U234" s="162">
        <v>33.729999999999997</v>
      </c>
      <c r="V234" s="162"/>
      <c r="W234" s="162"/>
      <c r="X234" s="4"/>
      <c r="Y234" s="1"/>
      <c r="Z234" s="1"/>
    </row>
    <row r="235" spans="1:26" ht="15.4" customHeight="1">
      <c r="A235" s="1"/>
      <c r="B235" s="168" t="s">
        <v>413</v>
      </c>
      <c r="C235" s="168"/>
      <c r="D235" s="168"/>
      <c r="E235" s="168"/>
      <c r="F235" s="168"/>
      <c r="G235" s="168"/>
      <c r="H235" s="168"/>
      <c r="I235" s="169"/>
      <c r="J235" s="169"/>
      <c r="K235" s="169"/>
      <c r="L235" s="170">
        <v>147.4</v>
      </c>
      <c r="M235" s="170"/>
      <c r="N235" s="170"/>
      <c r="O235" s="170"/>
      <c r="P235" s="170"/>
      <c r="Q235" s="170"/>
      <c r="R235" s="170">
        <v>0.5</v>
      </c>
      <c r="S235" s="170"/>
      <c r="T235" s="170"/>
      <c r="U235" s="170">
        <v>73.7</v>
      </c>
      <c r="V235" s="170"/>
      <c r="W235" s="170"/>
      <c r="X235" s="1"/>
      <c r="Y235" s="1"/>
      <c r="Z235" s="1"/>
    </row>
    <row r="236" spans="1:26" ht="15.4" customHeight="1">
      <c r="A236" s="1"/>
      <c r="B236" s="168" t="s">
        <v>331</v>
      </c>
      <c r="C236" s="168"/>
      <c r="D236" s="168"/>
      <c r="E236" s="168"/>
      <c r="F236" s="168"/>
      <c r="G236" s="168"/>
      <c r="H236" s="168"/>
      <c r="I236" s="169"/>
      <c r="J236" s="169"/>
      <c r="K236" s="169"/>
      <c r="L236" s="170">
        <v>14.9</v>
      </c>
      <c r="M236" s="170"/>
      <c r="N236" s="170"/>
      <c r="O236" s="170"/>
      <c r="P236" s="170"/>
      <c r="Q236" s="170"/>
      <c r="R236" s="170">
        <v>0.15</v>
      </c>
      <c r="S236" s="170"/>
      <c r="T236" s="170"/>
      <c r="U236" s="170">
        <v>2.2400000000000002</v>
      </c>
      <c r="V236" s="170"/>
      <c r="W236" s="170"/>
      <c r="X236" s="1"/>
      <c r="Y236" s="1"/>
      <c r="Z236" s="1"/>
    </row>
    <row r="237" spans="1:26" ht="15.4" customHeight="1">
      <c r="A237" s="1"/>
      <c r="B237" s="168" t="s">
        <v>332</v>
      </c>
      <c r="C237" s="168"/>
      <c r="D237" s="168"/>
      <c r="E237" s="168"/>
      <c r="F237" s="168"/>
      <c r="G237" s="168"/>
      <c r="H237" s="168"/>
      <c r="I237" s="169"/>
      <c r="J237" s="169"/>
      <c r="K237" s="169"/>
      <c r="L237" s="170">
        <v>26.75</v>
      </c>
      <c r="M237" s="170"/>
      <c r="N237" s="170"/>
      <c r="O237" s="170"/>
      <c r="P237" s="170"/>
      <c r="Q237" s="170"/>
      <c r="R237" s="170">
        <v>0.15</v>
      </c>
      <c r="S237" s="170"/>
      <c r="T237" s="170"/>
      <c r="U237" s="171">
        <v>4.01</v>
      </c>
      <c r="V237" s="171"/>
      <c r="W237" s="171"/>
      <c r="X237" s="1"/>
      <c r="Y237" s="1"/>
      <c r="Z237" s="1"/>
    </row>
    <row r="238" spans="1:26" ht="15.4" customHeight="1">
      <c r="A238" s="1"/>
      <c r="B238" s="172"/>
      <c r="C238" s="172"/>
      <c r="D238" s="172"/>
      <c r="E238" s="172"/>
      <c r="F238" s="173"/>
      <c r="G238" s="173"/>
      <c r="H238" s="173"/>
      <c r="I238" s="173"/>
      <c r="J238" s="173"/>
      <c r="K238" s="173"/>
      <c r="L238" s="174"/>
      <c r="M238" s="174"/>
      <c r="N238" s="174"/>
      <c r="O238" s="174"/>
      <c r="P238" s="174"/>
      <c r="Q238" s="174"/>
      <c r="R238" s="174"/>
      <c r="S238" s="174"/>
      <c r="T238" s="174"/>
      <c r="U238" s="175">
        <v>113.68</v>
      </c>
      <c r="V238" s="175"/>
      <c r="W238" s="175"/>
      <c r="X238" s="11">
        <v>113.68</v>
      </c>
      <c r="Y238" s="1"/>
      <c r="Z238" s="1"/>
    </row>
    <row r="239" spans="1:26" ht="15.4" customHeight="1">
      <c r="A239" s="1"/>
      <c r="B239" s="159" t="s">
        <v>356</v>
      </c>
      <c r="C239" s="159"/>
      <c r="D239" s="159"/>
      <c r="E239" s="159"/>
      <c r="F239" s="160" t="s">
        <v>270</v>
      </c>
      <c r="G239" s="160"/>
      <c r="H239" s="160"/>
      <c r="I239" s="160"/>
      <c r="J239" s="160"/>
      <c r="K239" s="160"/>
      <c r="L239" s="160" t="s">
        <v>281</v>
      </c>
      <c r="M239" s="160"/>
      <c r="N239" s="160"/>
      <c r="O239" s="160" t="s">
        <v>270</v>
      </c>
      <c r="P239" s="160"/>
      <c r="Q239" s="160"/>
      <c r="R239" s="160" t="s">
        <v>272</v>
      </c>
      <c r="S239" s="160"/>
      <c r="T239" s="160"/>
      <c r="U239" s="160" t="s">
        <v>273</v>
      </c>
      <c r="V239" s="160"/>
      <c r="W239" s="160"/>
      <c r="X239" s="9" t="s">
        <v>274</v>
      </c>
      <c r="Y239" s="1"/>
      <c r="Z239" s="1"/>
    </row>
    <row r="240" spans="1:26" ht="15.4" customHeight="1">
      <c r="A240" s="1"/>
      <c r="B240" s="156" t="s">
        <v>414</v>
      </c>
      <c r="C240" s="156"/>
      <c r="D240" s="156"/>
      <c r="E240" s="156"/>
      <c r="F240" s="156"/>
      <c r="G240" s="156"/>
      <c r="H240" s="156"/>
      <c r="I240" s="161"/>
      <c r="J240" s="161"/>
      <c r="K240" s="161"/>
      <c r="L240" s="162">
        <v>13.7</v>
      </c>
      <c r="M240" s="162"/>
      <c r="N240" s="162"/>
      <c r="O240" s="162"/>
      <c r="P240" s="162"/>
      <c r="Q240" s="162"/>
      <c r="R240" s="162">
        <v>0.4</v>
      </c>
      <c r="S240" s="162"/>
      <c r="T240" s="162"/>
      <c r="U240" s="162">
        <v>5.48</v>
      </c>
      <c r="V240" s="162"/>
      <c r="W240" s="162"/>
      <c r="X240" s="4"/>
      <c r="Y240" s="1"/>
      <c r="Z240" s="1"/>
    </row>
    <row r="241" spans="1:26" ht="15.4" customHeight="1">
      <c r="A241" s="1"/>
      <c r="B241" s="168" t="s">
        <v>415</v>
      </c>
      <c r="C241" s="168"/>
      <c r="D241" s="168"/>
      <c r="E241" s="168"/>
      <c r="F241" s="168"/>
      <c r="G241" s="168"/>
      <c r="H241" s="168"/>
      <c r="I241" s="169"/>
      <c r="J241" s="169"/>
      <c r="K241" s="169"/>
      <c r="L241" s="170">
        <v>12.7</v>
      </c>
      <c r="M241" s="170"/>
      <c r="N241" s="170"/>
      <c r="O241" s="170"/>
      <c r="P241" s="170"/>
      <c r="Q241" s="170"/>
      <c r="R241" s="170">
        <v>0.4</v>
      </c>
      <c r="S241" s="170"/>
      <c r="T241" s="170"/>
      <c r="U241" s="170">
        <v>5.08</v>
      </c>
      <c r="V241" s="170"/>
      <c r="W241" s="170"/>
      <c r="X241" s="1"/>
      <c r="Y241" s="1"/>
      <c r="Z241" s="1"/>
    </row>
    <row r="242" spans="1:26" ht="15.4" customHeight="1">
      <c r="A242" s="1"/>
      <c r="B242" s="168" t="s">
        <v>416</v>
      </c>
      <c r="C242" s="168"/>
      <c r="D242" s="168"/>
      <c r="E242" s="168"/>
      <c r="F242" s="168"/>
      <c r="G242" s="168"/>
      <c r="H242" s="168"/>
      <c r="I242" s="169"/>
      <c r="J242" s="169"/>
      <c r="K242" s="169"/>
      <c r="L242" s="170">
        <v>2.35</v>
      </c>
      <c r="M242" s="170"/>
      <c r="N242" s="170"/>
      <c r="O242" s="170"/>
      <c r="P242" s="170"/>
      <c r="Q242" s="170"/>
      <c r="R242" s="170">
        <v>0.7</v>
      </c>
      <c r="S242" s="170"/>
      <c r="T242" s="170"/>
      <c r="U242" s="170">
        <v>1.65</v>
      </c>
      <c r="V242" s="170"/>
      <c r="W242" s="170"/>
      <c r="X242" s="1"/>
      <c r="Y242" s="1"/>
      <c r="Z242" s="1"/>
    </row>
    <row r="243" spans="1:26" ht="15.4" customHeight="1">
      <c r="A243" s="1"/>
      <c r="B243" s="168" t="s">
        <v>417</v>
      </c>
      <c r="C243" s="168"/>
      <c r="D243" s="168"/>
      <c r="E243" s="168"/>
      <c r="F243" s="168"/>
      <c r="G243" s="168"/>
      <c r="H243" s="168"/>
      <c r="I243" s="169"/>
      <c r="J243" s="169"/>
      <c r="K243" s="169"/>
      <c r="L243" s="170">
        <v>31.9</v>
      </c>
      <c r="M243" s="170"/>
      <c r="N243" s="170"/>
      <c r="O243" s="170"/>
      <c r="P243" s="170"/>
      <c r="Q243" s="170"/>
      <c r="R243" s="170">
        <v>0.4</v>
      </c>
      <c r="S243" s="170"/>
      <c r="T243" s="170"/>
      <c r="U243" s="171">
        <v>12.76</v>
      </c>
      <c r="V243" s="171"/>
      <c r="W243" s="171"/>
      <c r="X243" s="1"/>
      <c r="Y243" s="1"/>
      <c r="Z243" s="1"/>
    </row>
    <row r="244" spans="1:26" ht="15.4" customHeight="1">
      <c r="A244" s="1"/>
      <c r="B244" s="172"/>
      <c r="C244" s="172"/>
      <c r="D244" s="172"/>
      <c r="E244" s="172"/>
      <c r="F244" s="173"/>
      <c r="G244" s="173"/>
      <c r="H244" s="173"/>
      <c r="I244" s="173"/>
      <c r="J244" s="173"/>
      <c r="K244" s="173"/>
      <c r="L244" s="174"/>
      <c r="M244" s="174"/>
      <c r="N244" s="174"/>
      <c r="O244" s="174"/>
      <c r="P244" s="174"/>
      <c r="Q244" s="174"/>
      <c r="R244" s="174"/>
      <c r="S244" s="174"/>
      <c r="T244" s="174"/>
      <c r="U244" s="175">
        <v>24.97</v>
      </c>
      <c r="V244" s="175"/>
      <c r="W244" s="175"/>
      <c r="X244" s="11">
        <v>24.97</v>
      </c>
      <c r="Y244" s="1"/>
      <c r="Z244" s="1"/>
    </row>
    <row r="245" spans="1:26" ht="24.75" customHeight="1">
      <c r="A245" s="1"/>
      <c r="B245" s="159" t="s">
        <v>418</v>
      </c>
      <c r="C245" s="159"/>
      <c r="D245" s="159"/>
      <c r="E245" s="159"/>
      <c r="F245" s="160" t="s">
        <v>269</v>
      </c>
      <c r="G245" s="160"/>
      <c r="H245" s="160"/>
      <c r="I245" s="160"/>
      <c r="J245" s="160"/>
      <c r="K245" s="160"/>
      <c r="L245" s="160" t="s">
        <v>271</v>
      </c>
      <c r="M245" s="160"/>
      <c r="N245" s="160"/>
      <c r="O245" s="160" t="s">
        <v>281</v>
      </c>
      <c r="P245" s="160"/>
      <c r="Q245" s="160"/>
      <c r="R245" s="160" t="s">
        <v>272</v>
      </c>
      <c r="S245" s="160"/>
      <c r="T245" s="160"/>
      <c r="U245" s="160" t="s">
        <v>273</v>
      </c>
      <c r="V245" s="160"/>
      <c r="W245" s="160"/>
      <c r="X245" s="9" t="s">
        <v>274</v>
      </c>
      <c r="Y245" s="1"/>
      <c r="Z245" s="1"/>
    </row>
    <row r="246" spans="1:26" ht="21.6" customHeight="1">
      <c r="A246" s="1"/>
      <c r="B246" s="156" t="s">
        <v>419</v>
      </c>
      <c r="C246" s="156"/>
      <c r="D246" s="156"/>
      <c r="E246" s="156"/>
      <c r="F246" s="156"/>
      <c r="G246" s="156"/>
      <c r="H246" s="156"/>
      <c r="I246" s="161">
        <v>7</v>
      </c>
      <c r="J246" s="161"/>
      <c r="K246" s="161"/>
      <c r="L246" s="162">
        <v>0.2</v>
      </c>
      <c r="M246" s="162"/>
      <c r="N246" s="162"/>
      <c r="O246" s="162">
        <v>0.5</v>
      </c>
      <c r="P246" s="162"/>
      <c r="Q246" s="162"/>
      <c r="R246" s="162">
        <v>0.4</v>
      </c>
      <c r="S246" s="162"/>
      <c r="T246" s="162"/>
      <c r="U246" s="162">
        <v>4.0199999999999996</v>
      </c>
      <c r="V246" s="162"/>
      <c r="W246" s="162"/>
      <c r="X246" s="4"/>
      <c r="Y246" s="1"/>
      <c r="Z246" s="1"/>
    </row>
    <row r="247" spans="1:26" ht="21.6" customHeight="1">
      <c r="A247" s="1"/>
      <c r="B247" s="168" t="s">
        <v>420</v>
      </c>
      <c r="C247" s="168"/>
      <c r="D247" s="168"/>
      <c r="E247" s="168"/>
      <c r="F247" s="168"/>
      <c r="G247" s="168"/>
      <c r="H247" s="168"/>
      <c r="I247" s="169">
        <v>30</v>
      </c>
      <c r="J247" s="169"/>
      <c r="K247" s="169"/>
      <c r="L247" s="170">
        <v>0.2</v>
      </c>
      <c r="M247" s="170"/>
      <c r="N247" s="170"/>
      <c r="O247" s="170">
        <v>0.2</v>
      </c>
      <c r="P247" s="170"/>
      <c r="Q247" s="170"/>
      <c r="R247" s="170">
        <v>0.1</v>
      </c>
      <c r="S247" s="170"/>
      <c r="T247" s="170"/>
      <c r="U247" s="170">
        <v>2.44</v>
      </c>
      <c r="V247" s="170"/>
      <c r="W247" s="170"/>
      <c r="X247" s="1"/>
      <c r="Y247" s="1"/>
      <c r="Z247" s="1"/>
    </row>
    <row r="248" spans="1:26" ht="21.6" customHeight="1">
      <c r="A248" s="1"/>
      <c r="B248" s="168" t="s">
        <v>421</v>
      </c>
      <c r="C248" s="168"/>
      <c r="D248" s="168"/>
      <c r="E248" s="168"/>
      <c r="F248" s="168"/>
      <c r="G248" s="168"/>
      <c r="H248" s="168"/>
      <c r="I248" s="169">
        <v>1</v>
      </c>
      <c r="J248" s="169"/>
      <c r="K248" s="169"/>
      <c r="L248" s="170">
        <v>0.3</v>
      </c>
      <c r="M248" s="170"/>
      <c r="N248" s="170"/>
      <c r="O248" s="170">
        <v>0.2</v>
      </c>
      <c r="P248" s="170"/>
      <c r="Q248" s="170"/>
      <c r="R248" s="170">
        <v>0.2</v>
      </c>
      <c r="S248" s="170"/>
      <c r="T248" s="170"/>
      <c r="U248" s="170">
        <v>0.26</v>
      </c>
      <c r="V248" s="170"/>
      <c r="W248" s="170"/>
      <c r="X248" s="1"/>
      <c r="Y248" s="1"/>
      <c r="Z248" s="1"/>
    </row>
    <row r="249" spans="1:26" ht="21.6" customHeight="1">
      <c r="A249" s="1"/>
      <c r="B249" s="168" t="s">
        <v>422</v>
      </c>
      <c r="C249" s="168"/>
      <c r="D249" s="168"/>
      <c r="E249" s="168"/>
      <c r="F249" s="168"/>
      <c r="G249" s="168"/>
      <c r="H249" s="168"/>
      <c r="I249" s="169">
        <v>11</v>
      </c>
      <c r="J249" s="169"/>
      <c r="K249" s="169"/>
      <c r="L249" s="170">
        <v>0.2</v>
      </c>
      <c r="M249" s="170"/>
      <c r="N249" s="170"/>
      <c r="O249" s="170">
        <v>0.5</v>
      </c>
      <c r="P249" s="170"/>
      <c r="Q249" s="170"/>
      <c r="R249" s="170">
        <v>0.3</v>
      </c>
      <c r="S249" s="170"/>
      <c r="T249" s="170"/>
      <c r="U249" s="170">
        <v>4.72</v>
      </c>
      <c r="V249" s="170"/>
      <c r="W249" s="170"/>
      <c r="X249" s="1"/>
      <c r="Y249" s="1"/>
      <c r="Z249" s="1"/>
    </row>
    <row r="250" spans="1:26" ht="21.6" customHeight="1">
      <c r="A250" s="1"/>
      <c r="B250" s="168" t="s">
        <v>423</v>
      </c>
      <c r="C250" s="168"/>
      <c r="D250" s="168"/>
      <c r="E250" s="168"/>
      <c r="F250" s="168"/>
      <c r="G250" s="168"/>
      <c r="H250" s="168"/>
      <c r="I250" s="169">
        <v>2</v>
      </c>
      <c r="J250" s="169"/>
      <c r="K250" s="169"/>
      <c r="L250" s="170">
        <v>0.2</v>
      </c>
      <c r="M250" s="170"/>
      <c r="N250" s="170"/>
      <c r="O250" s="170">
        <v>0.5</v>
      </c>
      <c r="P250" s="170"/>
      <c r="Q250" s="170"/>
      <c r="R250" s="170">
        <v>1.8</v>
      </c>
      <c r="S250" s="170"/>
      <c r="T250" s="170"/>
      <c r="U250" s="170">
        <v>5.14</v>
      </c>
      <c r="V250" s="170"/>
      <c r="W250" s="170"/>
      <c r="X250" s="1"/>
      <c r="Y250" s="1"/>
      <c r="Z250" s="1"/>
    </row>
    <row r="251" spans="1:26" ht="21.6" customHeight="1">
      <c r="A251" s="1"/>
      <c r="B251" s="168" t="s">
        <v>424</v>
      </c>
      <c r="C251" s="168"/>
      <c r="D251" s="168"/>
      <c r="E251" s="168"/>
      <c r="F251" s="168"/>
      <c r="G251" s="168"/>
      <c r="H251" s="168"/>
      <c r="I251" s="169">
        <v>3</v>
      </c>
      <c r="J251" s="169"/>
      <c r="K251" s="169"/>
      <c r="L251" s="170">
        <v>0.2</v>
      </c>
      <c r="M251" s="170"/>
      <c r="N251" s="170"/>
      <c r="O251" s="170">
        <v>0.5</v>
      </c>
      <c r="P251" s="170"/>
      <c r="Q251" s="170"/>
      <c r="R251" s="170">
        <v>1.3</v>
      </c>
      <c r="S251" s="170"/>
      <c r="T251" s="170"/>
      <c r="U251" s="170">
        <v>5.56</v>
      </c>
      <c r="V251" s="170"/>
      <c r="W251" s="170"/>
      <c r="X251" s="1"/>
      <c r="Y251" s="1"/>
      <c r="Z251" s="1"/>
    </row>
    <row r="252" spans="1:26" ht="21.6" customHeight="1">
      <c r="A252" s="1"/>
      <c r="B252" s="168" t="s">
        <v>425</v>
      </c>
      <c r="C252" s="168"/>
      <c r="D252" s="168"/>
      <c r="E252" s="168"/>
      <c r="F252" s="168"/>
      <c r="G252" s="168"/>
      <c r="H252" s="168"/>
      <c r="I252" s="169">
        <v>12</v>
      </c>
      <c r="J252" s="169"/>
      <c r="K252" s="169"/>
      <c r="L252" s="170">
        <v>0.7</v>
      </c>
      <c r="M252" s="170"/>
      <c r="N252" s="170"/>
      <c r="O252" s="170">
        <v>0.7</v>
      </c>
      <c r="P252" s="170"/>
      <c r="Q252" s="170"/>
      <c r="R252" s="170">
        <v>0.2</v>
      </c>
      <c r="S252" s="170"/>
      <c r="T252" s="170"/>
      <c r="U252" s="170">
        <v>7.21</v>
      </c>
      <c r="V252" s="170"/>
      <c r="W252" s="170"/>
      <c r="X252" s="1"/>
      <c r="Y252" s="1"/>
      <c r="Z252" s="1"/>
    </row>
    <row r="253" spans="1:26" ht="15.4" customHeight="1">
      <c r="A253" s="1"/>
      <c r="B253" s="168" t="s">
        <v>426</v>
      </c>
      <c r="C253" s="168"/>
      <c r="D253" s="168"/>
      <c r="E253" s="168"/>
      <c r="F253" s="168"/>
      <c r="G253" s="168"/>
      <c r="H253" s="168"/>
      <c r="I253" s="169">
        <v>1</v>
      </c>
      <c r="J253" s="169"/>
      <c r="K253" s="169"/>
      <c r="L253" s="170">
        <v>0.5</v>
      </c>
      <c r="M253" s="170"/>
      <c r="N253" s="170"/>
      <c r="O253" s="170">
        <v>0.5</v>
      </c>
      <c r="P253" s="170"/>
      <c r="Q253" s="170"/>
      <c r="R253" s="170">
        <v>0.3</v>
      </c>
      <c r="S253" s="170"/>
      <c r="T253" s="170"/>
      <c r="U253" s="170">
        <v>0.85</v>
      </c>
      <c r="V253" s="170"/>
      <c r="W253" s="170"/>
      <c r="X253" s="1"/>
      <c r="Y253" s="1"/>
      <c r="Z253" s="1"/>
    </row>
    <row r="254" spans="1:26" ht="21.6" customHeight="1">
      <c r="A254" s="1"/>
      <c r="B254" s="168" t="s">
        <v>427</v>
      </c>
      <c r="C254" s="168"/>
      <c r="D254" s="168"/>
      <c r="E254" s="168"/>
      <c r="F254" s="168"/>
      <c r="G254" s="168"/>
      <c r="H254" s="168"/>
      <c r="I254" s="169">
        <v>1</v>
      </c>
      <c r="J254" s="169"/>
      <c r="K254" s="169"/>
      <c r="L254" s="170">
        <v>2</v>
      </c>
      <c r="M254" s="170"/>
      <c r="N254" s="170"/>
      <c r="O254" s="170">
        <v>0.8</v>
      </c>
      <c r="P254" s="170"/>
      <c r="Q254" s="170"/>
      <c r="R254" s="170">
        <v>0.1</v>
      </c>
      <c r="S254" s="170"/>
      <c r="T254" s="170"/>
      <c r="U254" s="170">
        <v>2.16</v>
      </c>
      <c r="V254" s="170"/>
      <c r="W254" s="170"/>
      <c r="X254" s="1"/>
      <c r="Y254" s="1"/>
      <c r="Z254" s="1"/>
    </row>
    <row r="255" spans="1:26" ht="21.6" customHeight="1">
      <c r="A255" s="1"/>
      <c r="B255" s="168" t="s">
        <v>428</v>
      </c>
      <c r="C255" s="168"/>
      <c r="D255" s="168"/>
      <c r="E255" s="168"/>
      <c r="F255" s="168"/>
      <c r="G255" s="168"/>
      <c r="H255" s="168"/>
      <c r="I255" s="169">
        <v>1</v>
      </c>
      <c r="J255" s="169"/>
      <c r="K255" s="169"/>
      <c r="L255" s="170">
        <v>3.8</v>
      </c>
      <c r="M255" s="170"/>
      <c r="N255" s="170"/>
      <c r="O255" s="170">
        <v>0.8</v>
      </c>
      <c r="P255" s="170"/>
      <c r="Q255" s="170"/>
      <c r="R255" s="170">
        <v>0.2</v>
      </c>
      <c r="S255" s="170"/>
      <c r="T255" s="170"/>
      <c r="U255" s="170">
        <v>4.88</v>
      </c>
      <c r="V255" s="170"/>
      <c r="W255" s="170"/>
      <c r="X255" s="1"/>
      <c r="Y255" s="1"/>
      <c r="Z255" s="1"/>
    </row>
    <row r="256" spans="1:26" ht="15.4" customHeight="1">
      <c r="A256" s="1"/>
      <c r="B256" s="168" t="s">
        <v>429</v>
      </c>
      <c r="C256" s="168"/>
      <c r="D256" s="168"/>
      <c r="E256" s="168"/>
      <c r="F256" s="168"/>
      <c r="G256" s="168"/>
      <c r="H256" s="168"/>
      <c r="I256" s="169">
        <v>1</v>
      </c>
      <c r="J256" s="169"/>
      <c r="K256" s="169"/>
      <c r="L256" s="170">
        <v>0.4</v>
      </c>
      <c r="M256" s="170"/>
      <c r="N256" s="170"/>
      <c r="O256" s="170">
        <v>0.2</v>
      </c>
      <c r="P256" s="170"/>
      <c r="Q256" s="170"/>
      <c r="R256" s="170">
        <v>0.1</v>
      </c>
      <c r="S256" s="170"/>
      <c r="T256" s="170"/>
      <c r="U256" s="170">
        <v>0.2</v>
      </c>
      <c r="V256" s="170"/>
      <c r="W256" s="170"/>
      <c r="X256" s="1"/>
      <c r="Y256" s="1"/>
      <c r="Z256" s="1"/>
    </row>
    <row r="257" spans="1:26" ht="15.4" customHeight="1">
      <c r="A257" s="1"/>
      <c r="B257" s="168" t="s">
        <v>430</v>
      </c>
      <c r="C257" s="168"/>
      <c r="D257" s="168"/>
      <c r="E257" s="168"/>
      <c r="F257" s="168"/>
      <c r="G257" s="168"/>
      <c r="H257" s="168"/>
      <c r="I257" s="169">
        <v>1</v>
      </c>
      <c r="J257" s="169"/>
      <c r="K257" s="169"/>
      <c r="L257" s="170">
        <v>0.4</v>
      </c>
      <c r="M257" s="170"/>
      <c r="N257" s="170"/>
      <c r="O257" s="170">
        <v>0.4</v>
      </c>
      <c r="P257" s="170"/>
      <c r="Q257" s="170"/>
      <c r="R257" s="170">
        <v>0.1</v>
      </c>
      <c r="S257" s="170"/>
      <c r="T257" s="170"/>
      <c r="U257" s="171">
        <v>0.32</v>
      </c>
      <c r="V257" s="171"/>
      <c r="W257" s="171"/>
      <c r="X257" s="1"/>
      <c r="Y257" s="1"/>
      <c r="Z257" s="1"/>
    </row>
    <row r="258" spans="1:26" ht="15.4" customHeight="1">
      <c r="A258" s="1"/>
      <c r="B258" s="172"/>
      <c r="C258" s="172"/>
      <c r="D258" s="172"/>
      <c r="E258" s="172"/>
      <c r="F258" s="173"/>
      <c r="G258" s="173"/>
      <c r="H258" s="173"/>
      <c r="I258" s="173"/>
      <c r="J258" s="173"/>
      <c r="K258" s="173"/>
      <c r="L258" s="174"/>
      <c r="M258" s="174"/>
      <c r="N258" s="174"/>
      <c r="O258" s="174"/>
      <c r="P258" s="174"/>
      <c r="Q258" s="174"/>
      <c r="R258" s="174"/>
      <c r="S258" s="174"/>
      <c r="T258" s="174"/>
      <c r="U258" s="175">
        <v>37.76</v>
      </c>
      <c r="V258" s="175"/>
      <c r="W258" s="175"/>
      <c r="X258" s="11">
        <v>37.76</v>
      </c>
      <c r="Y258" s="1"/>
      <c r="Z258" s="1"/>
    </row>
    <row r="259" spans="1:26" ht="15.4" customHeight="1">
      <c r="A259" s="1"/>
      <c r="B259" s="159" t="s">
        <v>431</v>
      </c>
      <c r="C259" s="159"/>
      <c r="D259" s="159"/>
      <c r="E259" s="159"/>
      <c r="F259" s="160" t="s">
        <v>269</v>
      </c>
      <c r="G259" s="160"/>
      <c r="H259" s="160"/>
      <c r="I259" s="160"/>
      <c r="J259" s="160"/>
      <c r="K259" s="160"/>
      <c r="L259" s="160" t="s">
        <v>281</v>
      </c>
      <c r="M259" s="160"/>
      <c r="N259" s="160"/>
      <c r="O259" s="160" t="s">
        <v>270</v>
      </c>
      <c r="P259" s="160"/>
      <c r="Q259" s="160"/>
      <c r="R259" s="160" t="s">
        <v>272</v>
      </c>
      <c r="S259" s="160"/>
      <c r="T259" s="160"/>
      <c r="U259" s="160" t="s">
        <v>273</v>
      </c>
      <c r="V259" s="160"/>
      <c r="W259" s="160"/>
      <c r="X259" s="9" t="s">
        <v>274</v>
      </c>
      <c r="Y259" s="1"/>
      <c r="Z259" s="1"/>
    </row>
    <row r="260" spans="1:26" ht="15.4" customHeight="1">
      <c r="A260" s="1"/>
      <c r="B260" s="156" t="s">
        <v>432</v>
      </c>
      <c r="C260" s="156"/>
      <c r="D260" s="156"/>
      <c r="E260" s="156"/>
      <c r="F260" s="156"/>
      <c r="G260" s="156"/>
      <c r="H260" s="156"/>
      <c r="I260" s="161">
        <v>4</v>
      </c>
      <c r="J260" s="161"/>
      <c r="K260" s="161"/>
      <c r="L260" s="162">
        <v>1.8</v>
      </c>
      <c r="M260" s="162"/>
      <c r="N260" s="162"/>
      <c r="O260" s="162"/>
      <c r="P260" s="162"/>
      <c r="Q260" s="162"/>
      <c r="R260" s="162">
        <v>2.0499999999999998</v>
      </c>
      <c r="S260" s="162"/>
      <c r="T260" s="162"/>
      <c r="U260" s="162">
        <v>14.76</v>
      </c>
      <c r="V260" s="162"/>
      <c r="W260" s="162"/>
      <c r="X260" s="4"/>
      <c r="Y260" s="1"/>
      <c r="Z260" s="1"/>
    </row>
    <row r="261" spans="1:26" ht="15.4" customHeight="1">
      <c r="A261" s="1"/>
      <c r="B261" s="168" t="s">
        <v>433</v>
      </c>
      <c r="C261" s="168"/>
      <c r="D261" s="168"/>
      <c r="E261" s="168"/>
      <c r="F261" s="168"/>
      <c r="G261" s="168"/>
      <c r="H261" s="168"/>
      <c r="I261" s="169">
        <v>2</v>
      </c>
      <c r="J261" s="169"/>
      <c r="K261" s="169"/>
      <c r="L261" s="170">
        <v>2</v>
      </c>
      <c r="M261" s="170"/>
      <c r="N261" s="170"/>
      <c r="O261" s="170"/>
      <c r="P261" s="170"/>
      <c r="Q261" s="170"/>
      <c r="R261" s="170">
        <v>1.2</v>
      </c>
      <c r="S261" s="170"/>
      <c r="T261" s="170"/>
      <c r="U261" s="171">
        <v>4.8</v>
      </c>
      <c r="V261" s="171"/>
      <c r="W261" s="171"/>
      <c r="X261" s="1"/>
      <c r="Y261" s="1"/>
      <c r="Z261" s="1"/>
    </row>
    <row r="262" spans="1:26" ht="15.4" customHeight="1">
      <c r="A262" s="1"/>
      <c r="B262" s="172"/>
      <c r="C262" s="172"/>
      <c r="D262" s="172"/>
      <c r="E262" s="172"/>
      <c r="F262" s="173"/>
      <c r="G262" s="173"/>
      <c r="H262" s="173"/>
      <c r="I262" s="173"/>
      <c r="J262" s="173"/>
      <c r="K262" s="173"/>
      <c r="L262" s="174"/>
      <c r="M262" s="174"/>
      <c r="N262" s="174"/>
      <c r="O262" s="174"/>
      <c r="P262" s="174"/>
      <c r="Q262" s="174"/>
      <c r="R262" s="174"/>
      <c r="S262" s="174"/>
      <c r="T262" s="174"/>
      <c r="U262" s="167">
        <v>19.559999999999999</v>
      </c>
      <c r="V262" s="167"/>
      <c r="W262" s="167"/>
      <c r="X262" s="11">
        <v>19.559999999999999</v>
      </c>
      <c r="Y262" s="1"/>
      <c r="Z262" s="1"/>
    </row>
    <row r="263" spans="1:26" ht="15.4" customHeight="1">
      <c r="A263" s="1"/>
      <c r="B263" s="164"/>
      <c r="C263" s="164"/>
      <c r="D263" s="164"/>
      <c r="E263" s="164"/>
      <c r="F263" s="165"/>
      <c r="G263" s="165"/>
      <c r="H263" s="165"/>
      <c r="I263" s="165"/>
      <c r="J263" s="165"/>
      <c r="K263" s="165"/>
      <c r="L263" s="166"/>
      <c r="M263" s="166"/>
      <c r="N263" s="166"/>
      <c r="O263" s="166"/>
      <c r="P263" s="166"/>
      <c r="Q263" s="166"/>
      <c r="R263" s="166"/>
      <c r="S263" s="166"/>
      <c r="T263" s="166"/>
      <c r="U263" s="167">
        <v>195.97</v>
      </c>
      <c r="V263" s="167"/>
      <c r="W263" s="167"/>
      <c r="X263" s="10">
        <v>195.97</v>
      </c>
      <c r="Y263" s="1"/>
      <c r="Z263" s="1"/>
    </row>
    <row r="264" spans="1:26" ht="15.4" customHeight="1">
      <c r="A264" s="1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153" t="s">
        <v>276</v>
      </c>
      <c r="R264" s="153"/>
      <c r="S264" s="153"/>
      <c r="T264" s="153"/>
      <c r="U264" s="153"/>
      <c r="V264" s="153"/>
      <c r="W264" s="153"/>
      <c r="X264" s="6">
        <v>195.97</v>
      </c>
      <c r="Y264" s="1"/>
      <c r="Z264" s="1"/>
    </row>
    <row r="265" spans="1:26" ht="21.6" customHeight="1">
      <c r="A265" s="154" t="s">
        <v>434</v>
      </c>
      <c r="B265" s="154"/>
      <c r="C265" s="5" t="s">
        <v>268</v>
      </c>
      <c r="D265" s="158" t="s">
        <v>45</v>
      </c>
      <c r="E265" s="158"/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"/>
      <c r="Y265" s="1"/>
      <c r="Z265" s="1"/>
    </row>
    <row r="266" spans="1:26" ht="24.75" customHeight="1">
      <c r="A266" s="1"/>
      <c r="B266" s="159" t="s">
        <v>435</v>
      </c>
      <c r="C266" s="159"/>
      <c r="D266" s="159"/>
      <c r="E266" s="159"/>
      <c r="F266" s="160" t="s">
        <v>270</v>
      </c>
      <c r="G266" s="160"/>
      <c r="H266" s="160"/>
      <c r="I266" s="160"/>
      <c r="J266" s="160"/>
      <c r="K266" s="160"/>
      <c r="L266" s="160" t="s">
        <v>281</v>
      </c>
      <c r="M266" s="160"/>
      <c r="N266" s="160"/>
      <c r="O266" s="160" t="s">
        <v>270</v>
      </c>
      <c r="P266" s="160"/>
      <c r="Q266" s="160"/>
      <c r="R266" s="160" t="s">
        <v>272</v>
      </c>
      <c r="S266" s="160"/>
      <c r="T266" s="160"/>
      <c r="U266" s="160" t="s">
        <v>273</v>
      </c>
      <c r="V266" s="160"/>
      <c r="W266" s="160"/>
      <c r="X266" s="9" t="s">
        <v>274</v>
      </c>
      <c r="Y266" s="1"/>
      <c r="Z266" s="1"/>
    </row>
    <row r="267" spans="1:26" ht="15.4" customHeight="1">
      <c r="A267" s="1"/>
      <c r="B267" s="156" t="s">
        <v>329</v>
      </c>
      <c r="C267" s="156"/>
      <c r="D267" s="156"/>
      <c r="E267" s="156"/>
      <c r="F267" s="156"/>
      <c r="G267" s="156"/>
      <c r="H267" s="156"/>
      <c r="I267" s="161"/>
      <c r="J267" s="161"/>
      <c r="K267" s="161"/>
      <c r="L267" s="162">
        <v>67.45</v>
      </c>
      <c r="M267" s="162"/>
      <c r="N267" s="162"/>
      <c r="O267" s="162"/>
      <c r="P267" s="162"/>
      <c r="Q267" s="162"/>
      <c r="R267" s="162">
        <v>0.5</v>
      </c>
      <c r="S267" s="162"/>
      <c r="T267" s="162"/>
      <c r="U267" s="162">
        <v>33.729999999999997</v>
      </c>
      <c r="V267" s="162"/>
      <c r="W267" s="162"/>
      <c r="X267" s="4"/>
      <c r="Y267" s="1"/>
      <c r="Z267" s="1"/>
    </row>
    <row r="268" spans="1:26" ht="15.4" customHeight="1">
      <c r="A268" s="1"/>
      <c r="B268" s="168" t="s">
        <v>413</v>
      </c>
      <c r="C268" s="168"/>
      <c r="D268" s="168"/>
      <c r="E268" s="168"/>
      <c r="F268" s="168"/>
      <c r="G268" s="168"/>
      <c r="H268" s="168"/>
      <c r="I268" s="169"/>
      <c r="J268" s="169"/>
      <c r="K268" s="169"/>
      <c r="L268" s="170">
        <v>147.4</v>
      </c>
      <c r="M268" s="170"/>
      <c r="N268" s="170"/>
      <c r="O268" s="170"/>
      <c r="P268" s="170"/>
      <c r="Q268" s="170"/>
      <c r="R268" s="170">
        <v>0.5</v>
      </c>
      <c r="S268" s="170"/>
      <c r="T268" s="170"/>
      <c r="U268" s="170">
        <v>73.7</v>
      </c>
      <c r="V268" s="170"/>
      <c r="W268" s="170"/>
      <c r="X268" s="1"/>
      <c r="Y268" s="1"/>
      <c r="Z268" s="1"/>
    </row>
    <row r="269" spans="1:26" ht="15.4" customHeight="1">
      <c r="A269" s="1"/>
      <c r="B269" s="168" t="s">
        <v>331</v>
      </c>
      <c r="C269" s="168"/>
      <c r="D269" s="168"/>
      <c r="E269" s="168"/>
      <c r="F269" s="168"/>
      <c r="G269" s="168"/>
      <c r="H269" s="168"/>
      <c r="I269" s="169"/>
      <c r="J269" s="169"/>
      <c r="K269" s="169"/>
      <c r="L269" s="170">
        <v>14.9</v>
      </c>
      <c r="M269" s="170"/>
      <c r="N269" s="170"/>
      <c r="O269" s="170"/>
      <c r="P269" s="170"/>
      <c r="Q269" s="170"/>
      <c r="R269" s="170">
        <v>0.15</v>
      </c>
      <c r="S269" s="170"/>
      <c r="T269" s="170"/>
      <c r="U269" s="170">
        <v>2.2400000000000002</v>
      </c>
      <c r="V269" s="170"/>
      <c r="W269" s="170"/>
      <c r="X269" s="1"/>
      <c r="Y269" s="1"/>
      <c r="Z269" s="1"/>
    </row>
    <row r="270" spans="1:26" ht="15.4" customHeight="1">
      <c r="A270" s="1"/>
      <c r="B270" s="168" t="s">
        <v>332</v>
      </c>
      <c r="C270" s="168"/>
      <c r="D270" s="168"/>
      <c r="E270" s="168"/>
      <c r="F270" s="168"/>
      <c r="G270" s="168"/>
      <c r="H270" s="168"/>
      <c r="I270" s="169"/>
      <c r="J270" s="169"/>
      <c r="K270" s="169"/>
      <c r="L270" s="170">
        <v>26.75</v>
      </c>
      <c r="M270" s="170"/>
      <c r="N270" s="170"/>
      <c r="O270" s="170"/>
      <c r="P270" s="170"/>
      <c r="Q270" s="170"/>
      <c r="R270" s="170">
        <v>0.15</v>
      </c>
      <c r="S270" s="170"/>
      <c r="T270" s="170"/>
      <c r="U270" s="171">
        <v>4.01</v>
      </c>
      <c r="V270" s="171"/>
      <c r="W270" s="171"/>
      <c r="X270" s="1"/>
      <c r="Y270" s="1"/>
      <c r="Z270" s="1"/>
    </row>
    <row r="271" spans="1:26" ht="15.4" customHeight="1">
      <c r="A271" s="1"/>
      <c r="B271" s="172"/>
      <c r="C271" s="172"/>
      <c r="D271" s="172"/>
      <c r="E271" s="172"/>
      <c r="F271" s="173"/>
      <c r="G271" s="173"/>
      <c r="H271" s="173"/>
      <c r="I271" s="173"/>
      <c r="J271" s="173"/>
      <c r="K271" s="173"/>
      <c r="L271" s="174"/>
      <c r="M271" s="174"/>
      <c r="N271" s="174"/>
      <c r="O271" s="174"/>
      <c r="P271" s="174"/>
      <c r="Q271" s="174"/>
      <c r="R271" s="174"/>
      <c r="S271" s="174"/>
      <c r="T271" s="174"/>
      <c r="U271" s="175">
        <v>113.68</v>
      </c>
      <c r="V271" s="175"/>
      <c r="W271" s="175"/>
      <c r="X271" s="11">
        <v>113.68</v>
      </c>
      <c r="Y271" s="1"/>
      <c r="Z271" s="1"/>
    </row>
    <row r="272" spans="1:26" ht="15.4" customHeight="1">
      <c r="A272" s="1"/>
      <c r="B272" s="159" t="s">
        <v>356</v>
      </c>
      <c r="C272" s="159"/>
      <c r="D272" s="159"/>
      <c r="E272" s="159"/>
      <c r="F272" s="160" t="s">
        <v>270</v>
      </c>
      <c r="G272" s="160"/>
      <c r="H272" s="160"/>
      <c r="I272" s="160"/>
      <c r="J272" s="160"/>
      <c r="K272" s="160"/>
      <c r="L272" s="160" t="s">
        <v>281</v>
      </c>
      <c r="M272" s="160"/>
      <c r="N272" s="160"/>
      <c r="O272" s="160" t="s">
        <v>270</v>
      </c>
      <c r="P272" s="160"/>
      <c r="Q272" s="160"/>
      <c r="R272" s="160" t="s">
        <v>272</v>
      </c>
      <c r="S272" s="160"/>
      <c r="T272" s="160"/>
      <c r="U272" s="160" t="s">
        <v>273</v>
      </c>
      <c r="V272" s="160"/>
      <c r="W272" s="160"/>
      <c r="X272" s="9" t="s">
        <v>274</v>
      </c>
      <c r="Y272" s="1"/>
      <c r="Z272" s="1"/>
    </row>
    <row r="273" spans="1:26" ht="15.4" customHeight="1">
      <c r="A273" s="1"/>
      <c r="B273" s="156" t="s">
        <v>414</v>
      </c>
      <c r="C273" s="156"/>
      <c r="D273" s="156"/>
      <c r="E273" s="156"/>
      <c r="F273" s="156"/>
      <c r="G273" s="156"/>
      <c r="H273" s="156"/>
      <c r="I273" s="161"/>
      <c r="J273" s="161"/>
      <c r="K273" s="161"/>
      <c r="L273" s="162">
        <v>13.7</v>
      </c>
      <c r="M273" s="162"/>
      <c r="N273" s="162"/>
      <c r="O273" s="162"/>
      <c r="P273" s="162"/>
      <c r="Q273" s="162"/>
      <c r="R273" s="162">
        <v>0.4</v>
      </c>
      <c r="S273" s="162"/>
      <c r="T273" s="162"/>
      <c r="U273" s="162">
        <v>5.48</v>
      </c>
      <c r="V273" s="162"/>
      <c r="W273" s="162"/>
      <c r="X273" s="4"/>
      <c r="Y273" s="1"/>
      <c r="Z273" s="1"/>
    </row>
    <row r="274" spans="1:26" ht="15.4" customHeight="1">
      <c r="A274" s="1"/>
      <c r="B274" s="168" t="s">
        <v>415</v>
      </c>
      <c r="C274" s="168"/>
      <c r="D274" s="168"/>
      <c r="E274" s="168"/>
      <c r="F274" s="168"/>
      <c r="G274" s="168"/>
      <c r="H274" s="168"/>
      <c r="I274" s="169"/>
      <c r="J274" s="169"/>
      <c r="K274" s="169"/>
      <c r="L274" s="170">
        <v>12.7</v>
      </c>
      <c r="M274" s="170"/>
      <c r="N274" s="170"/>
      <c r="O274" s="170"/>
      <c r="P274" s="170"/>
      <c r="Q274" s="170"/>
      <c r="R274" s="170">
        <v>0.4</v>
      </c>
      <c r="S274" s="170"/>
      <c r="T274" s="170"/>
      <c r="U274" s="170">
        <v>5.08</v>
      </c>
      <c r="V274" s="170"/>
      <c r="W274" s="170"/>
      <c r="X274" s="1"/>
      <c r="Y274" s="1"/>
      <c r="Z274" s="1"/>
    </row>
    <row r="275" spans="1:26" ht="15.4" customHeight="1">
      <c r="A275" s="1"/>
      <c r="B275" s="168" t="s">
        <v>416</v>
      </c>
      <c r="C275" s="168"/>
      <c r="D275" s="168"/>
      <c r="E275" s="168"/>
      <c r="F275" s="168"/>
      <c r="G275" s="168"/>
      <c r="H275" s="168"/>
      <c r="I275" s="169"/>
      <c r="J275" s="169"/>
      <c r="K275" s="169"/>
      <c r="L275" s="170">
        <v>2.35</v>
      </c>
      <c r="M275" s="170"/>
      <c r="N275" s="170"/>
      <c r="O275" s="170"/>
      <c r="P275" s="170"/>
      <c r="Q275" s="170"/>
      <c r="R275" s="170">
        <v>0.7</v>
      </c>
      <c r="S275" s="170"/>
      <c r="T275" s="170"/>
      <c r="U275" s="170">
        <v>1.65</v>
      </c>
      <c r="V275" s="170"/>
      <c r="W275" s="170"/>
      <c r="X275" s="1"/>
      <c r="Y275" s="1"/>
      <c r="Z275" s="1"/>
    </row>
    <row r="276" spans="1:26" ht="15.4" customHeight="1">
      <c r="A276" s="1"/>
      <c r="B276" s="168" t="s">
        <v>417</v>
      </c>
      <c r="C276" s="168"/>
      <c r="D276" s="168"/>
      <c r="E276" s="168"/>
      <c r="F276" s="168"/>
      <c r="G276" s="168"/>
      <c r="H276" s="168"/>
      <c r="I276" s="169"/>
      <c r="J276" s="169"/>
      <c r="K276" s="169"/>
      <c r="L276" s="170">
        <v>31.9</v>
      </c>
      <c r="M276" s="170"/>
      <c r="N276" s="170"/>
      <c r="O276" s="170"/>
      <c r="P276" s="170"/>
      <c r="Q276" s="170"/>
      <c r="R276" s="170">
        <v>0.4</v>
      </c>
      <c r="S276" s="170"/>
      <c r="T276" s="170"/>
      <c r="U276" s="171">
        <v>12.76</v>
      </c>
      <c r="V276" s="171"/>
      <c r="W276" s="171"/>
      <c r="X276" s="1"/>
      <c r="Y276" s="1"/>
      <c r="Z276" s="1"/>
    </row>
    <row r="277" spans="1:26" ht="15.4" customHeight="1">
      <c r="A277" s="1"/>
      <c r="B277" s="172"/>
      <c r="C277" s="172"/>
      <c r="D277" s="172"/>
      <c r="E277" s="172"/>
      <c r="F277" s="173"/>
      <c r="G277" s="173"/>
      <c r="H277" s="173"/>
      <c r="I277" s="173"/>
      <c r="J277" s="173"/>
      <c r="K277" s="173"/>
      <c r="L277" s="174"/>
      <c r="M277" s="174"/>
      <c r="N277" s="174"/>
      <c r="O277" s="174"/>
      <c r="P277" s="174"/>
      <c r="Q277" s="174"/>
      <c r="R277" s="174"/>
      <c r="S277" s="174"/>
      <c r="T277" s="174"/>
      <c r="U277" s="175">
        <v>24.97</v>
      </c>
      <c r="V277" s="175"/>
      <c r="W277" s="175"/>
      <c r="X277" s="11">
        <v>24.97</v>
      </c>
      <c r="Y277" s="1"/>
      <c r="Z277" s="1"/>
    </row>
    <row r="278" spans="1:26" ht="24.75" customHeight="1">
      <c r="A278" s="1"/>
      <c r="B278" s="159" t="s">
        <v>436</v>
      </c>
      <c r="C278" s="159"/>
      <c r="D278" s="159"/>
      <c r="E278" s="159"/>
      <c r="F278" s="160" t="s">
        <v>269</v>
      </c>
      <c r="G278" s="160"/>
      <c r="H278" s="160"/>
      <c r="I278" s="160"/>
      <c r="J278" s="160"/>
      <c r="K278" s="160"/>
      <c r="L278" s="160" t="s">
        <v>271</v>
      </c>
      <c r="M278" s="160"/>
      <c r="N278" s="160"/>
      <c r="O278" s="160" t="s">
        <v>281</v>
      </c>
      <c r="P278" s="160"/>
      <c r="Q278" s="160"/>
      <c r="R278" s="160" t="s">
        <v>272</v>
      </c>
      <c r="S278" s="160"/>
      <c r="T278" s="160"/>
      <c r="U278" s="160" t="s">
        <v>273</v>
      </c>
      <c r="V278" s="160"/>
      <c r="W278" s="160"/>
      <c r="X278" s="9" t="s">
        <v>274</v>
      </c>
      <c r="Y278" s="1"/>
      <c r="Z278" s="1"/>
    </row>
    <row r="279" spans="1:26" ht="21.6" customHeight="1">
      <c r="A279" s="1"/>
      <c r="B279" s="156" t="s">
        <v>419</v>
      </c>
      <c r="C279" s="156"/>
      <c r="D279" s="156"/>
      <c r="E279" s="156"/>
      <c r="F279" s="156"/>
      <c r="G279" s="156"/>
      <c r="H279" s="156"/>
      <c r="I279" s="161">
        <v>7</v>
      </c>
      <c r="J279" s="161"/>
      <c r="K279" s="161"/>
      <c r="L279" s="162">
        <v>0.2</v>
      </c>
      <c r="M279" s="162"/>
      <c r="N279" s="162"/>
      <c r="O279" s="162">
        <v>0.5</v>
      </c>
      <c r="P279" s="162"/>
      <c r="Q279" s="162"/>
      <c r="R279" s="162">
        <v>0.4</v>
      </c>
      <c r="S279" s="162"/>
      <c r="T279" s="162"/>
      <c r="U279" s="162">
        <v>4.0199999999999996</v>
      </c>
      <c r="V279" s="162"/>
      <c r="W279" s="162"/>
      <c r="X279" s="4"/>
      <c r="Y279" s="1"/>
      <c r="Z279" s="1"/>
    </row>
    <row r="280" spans="1:26" ht="21.6" customHeight="1">
      <c r="A280" s="1"/>
      <c r="B280" s="168" t="s">
        <v>420</v>
      </c>
      <c r="C280" s="168"/>
      <c r="D280" s="168"/>
      <c r="E280" s="168"/>
      <c r="F280" s="168"/>
      <c r="G280" s="168"/>
      <c r="H280" s="168"/>
      <c r="I280" s="169">
        <v>30</v>
      </c>
      <c r="J280" s="169"/>
      <c r="K280" s="169"/>
      <c r="L280" s="170">
        <v>0.2</v>
      </c>
      <c r="M280" s="170"/>
      <c r="N280" s="170"/>
      <c r="O280" s="170">
        <v>0.2</v>
      </c>
      <c r="P280" s="170"/>
      <c r="Q280" s="170"/>
      <c r="R280" s="170">
        <v>0.1</v>
      </c>
      <c r="S280" s="170"/>
      <c r="T280" s="170"/>
      <c r="U280" s="170">
        <v>2.44</v>
      </c>
      <c r="V280" s="170"/>
      <c r="W280" s="170"/>
      <c r="X280" s="1"/>
      <c r="Y280" s="1"/>
      <c r="Z280" s="1"/>
    </row>
    <row r="281" spans="1:26" ht="21.6" customHeight="1">
      <c r="A281" s="1"/>
      <c r="B281" s="168" t="s">
        <v>421</v>
      </c>
      <c r="C281" s="168"/>
      <c r="D281" s="168"/>
      <c r="E281" s="168"/>
      <c r="F281" s="168"/>
      <c r="G281" s="168"/>
      <c r="H281" s="168"/>
      <c r="I281" s="169">
        <v>1</v>
      </c>
      <c r="J281" s="169"/>
      <c r="K281" s="169"/>
      <c r="L281" s="170">
        <v>0.3</v>
      </c>
      <c r="M281" s="170"/>
      <c r="N281" s="170"/>
      <c r="O281" s="170">
        <v>0.2</v>
      </c>
      <c r="P281" s="170"/>
      <c r="Q281" s="170"/>
      <c r="R281" s="170">
        <v>0.2</v>
      </c>
      <c r="S281" s="170"/>
      <c r="T281" s="170"/>
      <c r="U281" s="170">
        <v>0.26</v>
      </c>
      <c r="V281" s="170"/>
      <c r="W281" s="170"/>
      <c r="X281" s="1"/>
      <c r="Y281" s="1"/>
      <c r="Z281" s="1"/>
    </row>
    <row r="282" spans="1:26" ht="21.6" customHeight="1">
      <c r="A282" s="1"/>
      <c r="B282" s="168" t="s">
        <v>422</v>
      </c>
      <c r="C282" s="168"/>
      <c r="D282" s="168"/>
      <c r="E282" s="168"/>
      <c r="F282" s="168"/>
      <c r="G282" s="168"/>
      <c r="H282" s="168"/>
      <c r="I282" s="169">
        <v>11</v>
      </c>
      <c r="J282" s="169"/>
      <c r="K282" s="169"/>
      <c r="L282" s="170">
        <v>0.2</v>
      </c>
      <c r="M282" s="170"/>
      <c r="N282" s="170"/>
      <c r="O282" s="170">
        <v>0.5</v>
      </c>
      <c r="P282" s="170"/>
      <c r="Q282" s="170"/>
      <c r="R282" s="170">
        <v>0.3</v>
      </c>
      <c r="S282" s="170"/>
      <c r="T282" s="170"/>
      <c r="U282" s="170">
        <v>4.72</v>
      </c>
      <c r="V282" s="170"/>
      <c r="W282" s="170"/>
      <c r="X282" s="1"/>
      <c r="Y282" s="1"/>
      <c r="Z282" s="1"/>
    </row>
    <row r="283" spans="1:26" ht="21.6" customHeight="1">
      <c r="A283" s="1"/>
      <c r="B283" s="168" t="s">
        <v>423</v>
      </c>
      <c r="C283" s="168"/>
      <c r="D283" s="168"/>
      <c r="E283" s="168"/>
      <c r="F283" s="168"/>
      <c r="G283" s="168"/>
      <c r="H283" s="168"/>
      <c r="I283" s="169">
        <v>2</v>
      </c>
      <c r="J283" s="169"/>
      <c r="K283" s="169"/>
      <c r="L283" s="170">
        <v>0.2</v>
      </c>
      <c r="M283" s="170"/>
      <c r="N283" s="170"/>
      <c r="O283" s="170">
        <v>0.5</v>
      </c>
      <c r="P283" s="170"/>
      <c r="Q283" s="170"/>
      <c r="R283" s="170">
        <v>1.8</v>
      </c>
      <c r="S283" s="170"/>
      <c r="T283" s="170"/>
      <c r="U283" s="170">
        <v>5.14</v>
      </c>
      <c r="V283" s="170"/>
      <c r="W283" s="170"/>
      <c r="X283" s="1"/>
      <c r="Y283" s="1"/>
      <c r="Z283" s="1"/>
    </row>
    <row r="284" spans="1:26" ht="21.6" customHeight="1">
      <c r="A284" s="1"/>
      <c r="B284" s="168" t="s">
        <v>424</v>
      </c>
      <c r="C284" s="168"/>
      <c r="D284" s="168"/>
      <c r="E284" s="168"/>
      <c r="F284" s="168"/>
      <c r="G284" s="168"/>
      <c r="H284" s="168"/>
      <c r="I284" s="169">
        <v>3</v>
      </c>
      <c r="J284" s="169"/>
      <c r="K284" s="169"/>
      <c r="L284" s="170">
        <v>0.2</v>
      </c>
      <c r="M284" s="170"/>
      <c r="N284" s="170"/>
      <c r="O284" s="170">
        <v>0.5</v>
      </c>
      <c r="P284" s="170"/>
      <c r="Q284" s="170"/>
      <c r="R284" s="170">
        <v>1.3</v>
      </c>
      <c r="S284" s="170"/>
      <c r="T284" s="170"/>
      <c r="U284" s="170">
        <v>5.56</v>
      </c>
      <c r="V284" s="170"/>
      <c r="W284" s="170"/>
      <c r="X284" s="1"/>
      <c r="Y284" s="1"/>
      <c r="Z284" s="1"/>
    </row>
    <row r="285" spans="1:26" ht="21.6" customHeight="1">
      <c r="A285" s="1"/>
      <c r="B285" s="168" t="s">
        <v>425</v>
      </c>
      <c r="C285" s="168"/>
      <c r="D285" s="168"/>
      <c r="E285" s="168"/>
      <c r="F285" s="168"/>
      <c r="G285" s="168"/>
      <c r="H285" s="168"/>
      <c r="I285" s="169">
        <v>12</v>
      </c>
      <c r="J285" s="169"/>
      <c r="K285" s="169"/>
      <c r="L285" s="170">
        <v>0.7</v>
      </c>
      <c r="M285" s="170"/>
      <c r="N285" s="170"/>
      <c r="O285" s="170">
        <v>0.7</v>
      </c>
      <c r="P285" s="170"/>
      <c r="Q285" s="170"/>
      <c r="R285" s="170">
        <v>0.2</v>
      </c>
      <c r="S285" s="170"/>
      <c r="T285" s="170"/>
      <c r="U285" s="170">
        <v>7.21</v>
      </c>
      <c r="V285" s="170"/>
      <c r="W285" s="170"/>
      <c r="X285" s="1"/>
      <c r="Y285" s="1"/>
      <c r="Z285" s="1"/>
    </row>
    <row r="286" spans="1:26" ht="15.4" customHeight="1">
      <c r="A286" s="1"/>
      <c r="B286" s="168" t="s">
        <v>426</v>
      </c>
      <c r="C286" s="168"/>
      <c r="D286" s="168"/>
      <c r="E286" s="168"/>
      <c r="F286" s="168"/>
      <c r="G286" s="168"/>
      <c r="H286" s="168"/>
      <c r="I286" s="169">
        <v>1</v>
      </c>
      <c r="J286" s="169"/>
      <c r="K286" s="169"/>
      <c r="L286" s="170">
        <v>0.5</v>
      </c>
      <c r="M286" s="170"/>
      <c r="N286" s="170"/>
      <c r="O286" s="170">
        <v>0.5</v>
      </c>
      <c r="P286" s="170"/>
      <c r="Q286" s="170"/>
      <c r="R286" s="170">
        <v>0.3</v>
      </c>
      <c r="S286" s="170"/>
      <c r="T286" s="170"/>
      <c r="U286" s="170">
        <v>0.85</v>
      </c>
      <c r="V286" s="170"/>
      <c r="W286" s="170"/>
      <c r="X286" s="1"/>
      <c r="Y286" s="1"/>
      <c r="Z286" s="1"/>
    </row>
    <row r="287" spans="1:26" ht="21.6" customHeight="1">
      <c r="A287" s="1"/>
      <c r="B287" s="168" t="s">
        <v>427</v>
      </c>
      <c r="C287" s="168"/>
      <c r="D287" s="168"/>
      <c r="E287" s="168"/>
      <c r="F287" s="168"/>
      <c r="G287" s="168"/>
      <c r="H287" s="168"/>
      <c r="I287" s="169">
        <v>1</v>
      </c>
      <c r="J287" s="169"/>
      <c r="K287" s="169"/>
      <c r="L287" s="170">
        <v>2</v>
      </c>
      <c r="M287" s="170"/>
      <c r="N287" s="170"/>
      <c r="O287" s="170">
        <v>0.8</v>
      </c>
      <c r="P287" s="170"/>
      <c r="Q287" s="170"/>
      <c r="R287" s="170">
        <v>0.1</v>
      </c>
      <c r="S287" s="170"/>
      <c r="T287" s="170"/>
      <c r="U287" s="170">
        <v>2.16</v>
      </c>
      <c r="V287" s="170"/>
      <c r="W287" s="170"/>
      <c r="X287" s="1"/>
      <c r="Y287" s="1"/>
      <c r="Z287" s="1"/>
    </row>
    <row r="288" spans="1:26" ht="21.6" customHeight="1">
      <c r="A288" s="1"/>
      <c r="B288" s="168" t="s">
        <v>428</v>
      </c>
      <c r="C288" s="168"/>
      <c r="D288" s="168"/>
      <c r="E288" s="168"/>
      <c r="F288" s="168"/>
      <c r="G288" s="168"/>
      <c r="H288" s="168"/>
      <c r="I288" s="169">
        <v>1</v>
      </c>
      <c r="J288" s="169"/>
      <c r="K288" s="169"/>
      <c r="L288" s="170">
        <v>3.8</v>
      </c>
      <c r="M288" s="170"/>
      <c r="N288" s="170"/>
      <c r="O288" s="170">
        <v>0.8</v>
      </c>
      <c r="P288" s="170"/>
      <c r="Q288" s="170"/>
      <c r="R288" s="170">
        <v>0.2</v>
      </c>
      <c r="S288" s="170"/>
      <c r="T288" s="170"/>
      <c r="U288" s="170">
        <v>4.88</v>
      </c>
      <c r="V288" s="170"/>
      <c r="W288" s="170"/>
      <c r="X288" s="1"/>
      <c r="Y288" s="1"/>
      <c r="Z288" s="1"/>
    </row>
    <row r="289" spans="1:26" ht="15.4" customHeight="1">
      <c r="A289" s="1"/>
      <c r="B289" s="168" t="s">
        <v>429</v>
      </c>
      <c r="C289" s="168"/>
      <c r="D289" s="168"/>
      <c r="E289" s="168"/>
      <c r="F289" s="168"/>
      <c r="G289" s="168"/>
      <c r="H289" s="168"/>
      <c r="I289" s="169">
        <v>1</v>
      </c>
      <c r="J289" s="169"/>
      <c r="K289" s="169"/>
      <c r="L289" s="170">
        <v>0.4</v>
      </c>
      <c r="M289" s="170"/>
      <c r="N289" s="170"/>
      <c r="O289" s="170">
        <v>0.2</v>
      </c>
      <c r="P289" s="170"/>
      <c r="Q289" s="170"/>
      <c r="R289" s="170">
        <v>0.1</v>
      </c>
      <c r="S289" s="170"/>
      <c r="T289" s="170"/>
      <c r="U289" s="170">
        <v>0.2</v>
      </c>
      <c r="V289" s="170"/>
      <c r="W289" s="170"/>
      <c r="X289" s="1"/>
      <c r="Y289" s="1"/>
      <c r="Z289" s="1"/>
    </row>
    <row r="290" spans="1:26" ht="15.4" customHeight="1">
      <c r="A290" s="1"/>
      <c r="B290" s="168" t="s">
        <v>430</v>
      </c>
      <c r="C290" s="168"/>
      <c r="D290" s="168"/>
      <c r="E290" s="168"/>
      <c r="F290" s="168"/>
      <c r="G290" s="168"/>
      <c r="H290" s="168"/>
      <c r="I290" s="169">
        <v>1</v>
      </c>
      <c r="J290" s="169"/>
      <c r="K290" s="169"/>
      <c r="L290" s="170">
        <v>0.4</v>
      </c>
      <c r="M290" s="170"/>
      <c r="N290" s="170"/>
      <c r="O290" s="170">
        <v>0.4</v>
      </c>
      <c r="P290" s="170"/>
      <c r="Q290" s="170"/>
      <c r="R290" s="170">
        <v>0.1</v>
      </c>
      <c r="S290" s="170"/>
      <c r="T290" s="170"/>
      <c r="U290" s="171">
        <v>0.32</v>
      </c>
      <c r="V290" s="171"/>
      <c r="W290" s="171"/>
      <c r="X290" s="1"/>
      <c r="Y290" s="1"/>
      <c r="Z290" s="1"/>
    </row>
    <row r="291" spans="1:26" ht="15.4" customHeight="1">
      <c r="A291" s="1"/>
      <c r="B291" s="172"/>
      <c r="C291" s="172"/>
      <c r="D291" s="172"/>
      <c r="E291" s="172"/>
      <c r="F291" s="173"/>
      <c r="G291" s="173"/>
      <c r="H291" s="173"/>
      <c r="I291" s="173"/>
      <c r="J291" s="173"/>
      <c r="K291" s="173"/>
      <c r="L291" s="174"/>
      <c r="M291" s="174"/>
      <c r="N291" s="174"/>
      <c r="O291" s="174"/>
      <c r="P291" s="174"/>
      <c r="Q291" s="174"/>
      <c r="R291" s="174"/>
      <c r="S291" s="174"/>
      <c r="T291" s="174"/>
      <c r="U291" s="175">
        <v>37.76</v>
      </c>
      <c r="V291" s="175"/>
      <c r="W291" s="175"/>
      <c r="X291" s="11">
        <v>37.76</v>
      </c>
      <c r="Y291" s="1"/>
      <c r="Z291" s="1"/>
    </row>
    <row r="292" spans="1:26" ht="15.4" customHeight="1">
      <c r="A292" s="1"/>
      <c r="B292" s="159" t="s">
        <v>431</v>
      </c>
      <c r="C292" s="159"/>
      <c r="D292" s="159"/>
      <c r="E292" s="159"/>
      <c r="F292" s="160" t="s">
        <v>437</v>
      </c>
      <c r="G292" s="160"/>
      <c r="H292" s="160"/>
      <c r="I292" s="160"/>
      <c r="J292" s="160"/>
      <c r="K292" s="160"/>
      <c r="L292" s="160" t="s">
        <v>281</v>
      </c>
      <c r="M292" s="160"/>
      <c r="N292" s="160"/>
      <c r="O292" s="160" t="s">
        <v>270</v>
      </c>
      <c r="P292" s="160"/>
      <c r="Q292" s="160"/>
      <c r="R292" s="160" t="s">
        <v>272</v>
      </c>
      <c r="S292" s="160"/>
      <c r="T292" s="160"/>
      <c r="U292" s="160" t="s">
        <v>273</v>
      </c>
      <c r="V292" s="160"/>
      <c r="W292" s="160"/>
      <c r="X292" s="9" t="s">
        <v>274</v>
      </c>
      <c r="Y292" s="1"/>
      <c r="Z292" s="1"/>
    </row>
    <row r="293" spans="1:26" ht="15.4" customHeight="1">
      <c r="A293" s="1"/>
      <c r="B293" s="156" t="s">
        <v>432</v>
      </c>
      <c r="C293" s="156"/>
      <c r="D293" s="156"/>
      <c r="E293" s="156"/>
      <c r="F293" s="156"/>
      <c r="G293" s="156"/>
      <c r="H293" s="156"/>
      <c r="I293" s="161">
        <v>4</v>
      </c>
      <c r="J293" s="161"/>
      <c r="K293" s="161"/>
      <c r="L293" s="162">
        <v>1.8</v>
      </c>
      <c r="M293" s="162"/>
      <c r="N293" s="162"/>
      <c r="O293" s="162"/>
      <c r="P293" s="162"/>
      <c r="Q293" s="162"/>
      <c r="R293" s="162">
        <v>2.0499999999999998</v>
      </c>
      <c r="S293" s="162"/>
      <c r="T293" s="162"/>
      <c r="U293" s="162">
        <v>14.76</v>
      </c>
      <c r="V293" s="162"/>
      <c r="W293" s="162"/>
      <c r="X293" s="4"/>
      <c r="Y293" s="1"/>
      <c r="Z293" s="1"/>
    </row>
    <row r="294" spans="1:26" ht="15.4" customHeight="1">
      <c r="A294" s="1"/>
      <c r="B294" s="168" t="s">
        <v>433</v>
      </c>
      <c r="C294" s="168"/>
      <c r="D294" s="168"/>
      <c r="E294" s="168"/>
      <c r="F294" s="168"/>
      <c r="G294" s="168"/>
      <c r="H294" s="168"/>
      <c r="I294" s="169">
        <v>2</v>
      </c>
      <c r="J294" s="169"/>
      <c r="K294" s="169"/>
      <c r="L294" s="170">
        <v>2</v>
      </c>
      <c r="M294" s="170"/>
      <c r="N294" s="170"/>
      <c r="O294" s="170"/>
      <c r="P294" s="170"/>
      <c r="Q294" s="170"/>
      <c r="R294" s="170">
        <v>1.2</v>
      </c>
      <c r="S294" s="170"/>
      <c r="T294" s="170"/>
      <c r="U294" s="171">
        <v>4.8</v>
      </c>
      <c r="V294" s="171"/>
      <c r="W294" s="171"/>
      <c r="X294" s="1"/>
      <c r="Y294" s="1"/>
      <c r="Z294" s="1"/>
    </row>
    <row r="295" spans="1:26" ht="15.4" customHeight="1">
      <c r="A295" s="1"/>
      <c r="B295" s="172"/>
      <c r="C295" s="172"/>
      <c r="D295" s="172"/>
      <c r="E295" s="172"/>
      <c r="F295" s="173"/>
      <c r="G295" s="173"/>
      <c r="H295" s="173"/>
      <c r="I295" s="173"/>
      <c r="J295" s="173"/>
      <c r="K295" s="173"/>
      <c r="L295" s="174"/>
      <c r="M295" s="174"/>
      <c r="N295" s="174"/>
      <c r="O295" s="174"/>
      <c r="P295" s="174"/>
      <c r="Q295" s="174"/>
      <c r="R295" s="174"/>
      <c r="S295" s="174"/>
      <c r="T295" s="174"/>
      <c r="U295" s="167">
        <v>19.559999999999999</v>
      </c>
      <c r="V295" s="167"/>
      <c r="W295" s="167"/>
      <c r="X295" s="11">
        <v>19.559999999999999</v>
      </c>
      <c r="Y295" s="1"/>
      <c r="Z295" s="1"/>
    </row>
    <row r="296" spans="1:26" ht="15.4" customHeight="1">
      <c r="A296" s="1"/>
      <c r="B296" s="164"/>
      <c r="C296" s="164"/>
      <c r="D296" s="164"/>
      <c r="E296" s="164"/>
      <c r="F296" s="165"/>
      <c r="G296" s="165"/>
      <c r="H296" s="165"/>
      <c r="I296" s="165"/>
      <c r="J296" s="165"/>
      <c r="K296" s="165"/>
      <c r="L296" s="166"/>
      <c r="M296" s="166"/>
      <c r="N296" s="166"/>
      <c r="O296" s="166"/>
      <c r="P296" s="166"/>
      <c r="Q296" s="166"/>
      <c r="R296" s="166"/>
      <c r="S296" s="166"/>
      <c r="T296" s="166"/>
      <c r="U296" s="167">
        <v>195.97</v>
      </c>
      <c r="V296" s="167"/>
      <c r="W296" s="167"/>
      <c r="X296" s="10">
        <v>195.97</v>
      </c>
      <c r="Y296" s="1"/>
      <c r="Z296" s="1"/>
    </row>
    <row r="297" spans="1:26" ht="15.4" customHeight="1">
      <c r="A297" s="1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153" t="s">
        <v>276</v>
      </c>
      <c r="R297" s="153"/>
      <c r="S297" s="153"/>
      <c r="T297" s="153"/>
      <c r="U297" s="153"/>
      <c r="V297" s="153"/>
      <c r="W297" s="153"/>
      <c r="X297" s="6">
        <v>195.97</v>
      </c>
      <c r="Y297" s="1"/>
      <c r="Z297" s="1"/>
    </row>
    <row r="298" spans="1:26" ht="15.4" customHeight="1">
      <c r="A298" s="154" t="s">
        <v>438</v>
      </c>
      <c r="B298" s="154"/>
      <c r="C298" s="5" t="s">
        <v>302</v>
      </c>
      <c r="D298" s="158" t="s">
        <v>46</v>
      </c>
      <c r="E298" s="158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"/>
      <c r="Y298" s="1"/>
      <c r="Z298" s="1"/>
    </row>
    <row r="299" spans="1:26" ht="15.4" customHeight="1">
      <c r="A299" s="1"/>
      <c r="B299" s="159"/>
      <c r="C299" s="159"/>
      <c r="D299" s="159"/>
      <c r="E299" s="159"/>
      <c r="F299" s="160" t="s">
        <v>269</v>
      </c>
      <c r="G299" s="160"/>
      <c r="H299" s="160"/>
      <c r="I299" s="160"/>
      <c r="J299" s="160"/>
      <c r="K299" s="160"/>
      <c r="L299" s="160" t="s">
        <v>281</v>
      </c>
      <c r="M299" s="160"/>
      <c r="N299" s="160"/>
      <c r="O299" s="160" t="s">
        <v>271</v>
      </c>
      <c r="P299" s="160"/>
      <c r="Q299" s="160"/>
      <c r="R299" s="160" t="s">
        <v>272</v>
      </c>
      <c r="S299" s="160"/>
      <c r="T299" s="160"/>
      <c r="U299" s="160" t="s">
        <v>273</v>
      </c>
      <c r="V299" s="160"/>
      <c r="W299" s="160"/>
      <c r="X299" s="9" t="s">
        <v>274</v>
      </c>
      <c r="Y299" s="1"/>
      <c r="Z299" s="1"/>
    </row>
    <row r="300" spans="1:26" ht="15.4" customHeight="1">
      <c r="A300" s="1"/>
      <c r="B300" s="156" t="s">
        <v>439</v>
      </c>
      <c r="C300" s="156"/>
      <c r="D300" s="156"/>
      <c r="E300" s="156"/>
      <c r="F300" s="156"/>
      <c r="G300" s="156"/>
      <c r="H300" s="156"/>
      <c r="I300" s="161">
        <v>4</v>
      </c>
      <c r="J300" s="161"/>
      <c r="K300" s="161"/>
      <c r="L300" s="162">
        <v>0.45</v>
      </c>
      <c r="M300" s="162"/>
      <c r="N300" s="162"/>
      <c r="O300" s="162">
        <v>0.45</v>
      </c>
      <c r="P300" s="162"/>
      <c r="Q300" s="162"/>
      <c r="R300" s="162">
        <v>0.05</v>
      </c>
      <c r="S300" s="162"/>
      <c r="T300" s="162"/>
      <c r="U300" s="162">
        <v>0.04</v>
      </c>
      <c r="V300" s="162"/>
      <c r="W300" s="162"/>
      <c r="X300" s="4"/>
      <c r="Y300" s="1"/>
      <c r="Z300" s="1"/>
    </row>
    <row r="301" spans="1:26" ht="6" customHeight="1">
      <c r="A301" s="1"/>
      <c r="B301" s="168"/>
      <c r="C301" s="168"/>
      <c r="D301" s="168"/>
      <c r="E301" s="168"/>
      <c r="F301" s="168"/>
      <c r="G301" s="168"/>
      <c r="H301" s="168"/>
      <c r="I301" s="169"/>
      <c r="J301" s="169"/>
      <c r="K301" s="169"/>
      <c r="L301" s="170"/>
      <c r="M301" s="170"/>
      <c r="N301" s="170"/>
      <c r="O301" s="170"/>
      <c r="P301" s="170"/>
      <c r="Q301" s="170"/>
      <c r="R301" s="170"/>
      <c r="S301" s="170"/>
      <c r="T301" s="170"/>
      <c r="U301" s="171"/>
      <c r="V301" s="171"/>
      <c r="W301" s="171"/>
      <c r="X301" s="1"/>
      <c r="Y301" s="1"/>
      <c r="Z301" s="1"/>
    </row>
    <row r="302" spans="1:26" ht="15.4" customHeight="1">
      <c r="A302" s="1"/>
      <c r="B302" s="164"/>
      <c r="C302" s="164"/>
      <c r="D302" s="164"/>
      <c r="E302" s="164"/>
      <c r="F302" s="165"/>
      <c r="G302" s="165"/>
      <c r="H302" s="165"/>
      <c r="I302" s="165"/>
      <c r="J302" s="165"/>
      <c r="K302" s="165"/>
      <c r="L302" s="166"/>
      <c r="M302" s="166"/>
      <c r="N302" s="166"/>
      <c r="O302" s="166"/>
      <c r="P302" s="166"/>
      <c r="Q302" s="166"/>
      <c r="R302" s="166"/>
      <c r="S302" s="166"/>
      <c r="T302" s="166"/>
      <c r="U302" s="167">
        <v>0.04</v>
      </c>
      <c r="V302" s="167"/>
      <c r="W302" s="167"/>
      <c r="X302" s="10">
        <v>0.04</v>
      </c>
      <c r="Y302" s="1"/>
      <c r="Z302" s="1"/>
    </row>
    <row r="303" spans="1:26" ht="15.4" customHeight="1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153" t="s">
        <v>304</v>
      </c>
      <c r="R303" s="153"/>
      <c r="S303" s="153"/>
      <c r="T303" s="153"/>
      <c r="U303" s="153"/>
      <c r="V303" s="153"/>
      <c r="W303" s="153"/>
      <c r="X303" s="6">
        <v>0.04</v>
      </c>
      <c r="Y303" s="1"/>
      <c r="Z303" s="1"/>
    </row>
    <row r="304" spans="1:26" ht="15.4" customHeight="1">
      <c r="A304" s="154" t="s">
        <v>440</v>
      </c>
      <c r="B304" s="154"/>
      <c r="C304" s="5" t="s">
        <v>302</v>
      </c>
      <c r="D304" s="158" t="s">
        <v>47</v>
      </c>
      <c r="E304" s="158"/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"/>
      <c r="Y304" s="1"/>
      <c r="Z304" s="1"/>
    </row>
    <row r="305" spans="1:26" ht="15.4" customHeight="1">
      <c r="A305" s="1"/>
      <c r="B305" s="159"/>
      <c r="C305" s="159"/>
      <c r="D305" s="159"/>
      <c r="E305" s="159"/>
      <c r="F305" s="160" t="s">
        <v>269</v>
      </c>
      <c r="G305" s="160"/>
      <c r="H305" s="160"/>
      <c r="I305" s="160"/>
      <c r="J305" s="160"/>
      <c r="K305" s="160"/>
      <c r="L305" s="160" t="s">
        <v>281</v>
      </c>
      <c r="M305" s="160"/>
      <c r="N305" s="160"/>
      <c r="O305" s="160" t="s">
        <v>271</v>
      </c>
      <c r="P305" s="160"/>
      <c r="Q305" s="160"/>
      <c r="R305" s="160" t="s">
        <v>272</v>
      </c>
      <c r="S305" s="160"/>
      <c r="T305" s="160"/>
      <c r="U305" s="160" t="s">
        <v>273</v>
      </c>
      <c r="V305" s="160"/>
      <c r="W305" s="160"/>
      <c r="X305" s="9" t="s">
        <v>274</v>
      </c>
      <c r="Y305" s="1"/>
      <c r="Z305" s="1"/>
    </row>
    <row r="306" spans="1:26" ht="21.6" customHeight="1">
      <c r="A306" s="1"/>
      <c r="B306" s="156" t="s">
        <v>441</v>
      </c>
      <c r="C306" s="156"/>
      <c r="D306" s="156"/>
      <c r="E306" s="156"/>
      <c r="F306" s="156"/>
      <c r="G306" s="156"/>
      <c r="H306" s="156"/>
      <c r="I306" s="161">
        <v>3</v>
      </c>
      <c r="J306" s="161"/>
      <c r="K306" s="161"/>
      <c r="L306" s="162">
        <v>1.2</v>
      </c>
      <c r="M306" s="162"/>
      <c r="N306" s="162"/>
      <c r="O306" s="162">
        <v>0.6</v>
      </c>
      <c r="P306" s="162"/>
      <c r="Q306" s="162"/>
      <c r="R306" s="162">
        <v>0.35</v>
      </c>
      <c r="S306" s="162"/>
      <c r="T306" s="162"/>
      <c r="U306" s="163">
        <v>0.76</v>
      </c>
      <c r="V306" s="163"/>
      <c r="W306" s="163"/>
      <c r="X306" s="4"/>
      <c r="Y306" s="1"/>
      <c r="Z306" s="1"/>
    </row>
    <row r="307" spans="1:26" ht="15.4" customHeight="1">
      <c r="A307" s="1"/>
      <c r="B307" s="164"/>
      <c r="C307" s="164"/>
      <c r="D307" s="164"/>
      <c r="E307" s="164"/>
      <c r="F307" s="165"/>
      <c r="G307" s="165"/>
      <c r="H307" s="165"/>
      <c r="I307" s="165"/>
      <c r="J307" s="165"/>
      <c r="K307" s="165"/>
      <c r="L307" s="166"/>
      <c r="M307" s="166"/>
      <c r="N307" s="166"/>
      <c r="O307" s="166"/>
      <c r="P307" s="166"/>
      <c r="Q307" s="166"/>
      <c r="R307" s="166"/>
      <c r="S307" s="166"/>
      <c r="T307" s="166"/>
      <c r="U307" s="167">
        <v>0.76</v>
      </c>
      <c r="V307" s="167"/>
      <c r="W307" s="167"/>
      <c r="X307" s="10">
        <v>0.76</v>
      </c>
      <c r="Y307" s="1"/>
      <c r="Z307" s="1"/>
    </row>
    <row r="308" spans="1:26" ht="15.4" customHeight="1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153" t="s">
        <v>304</v>
      </c>
      <c r="R308" s="153"/>
      <c r="S308" s="153"/>
      <c r="T308" s="153"/>
      <c r="U308" s="153"/>
      <c r="V308" s="153"/>
      <c r="W308" s="153"/>
      <c r="X308" s="6">
        <v>0.76</v>
      </c>
      <c r="Y308" s="1"/>
      <c r="Z308" s="1"/>
    </row>
    <row r="309" spans="1:26" ht="21.6" customHeight="1">
      <c r="A309" s="154" t="s">
        <v>442</v>
      </c>
      <c r="B309" s="154"/>
      <c r="C309" s="5" t="s">
        <v>268</v>
      </c>
      <c r="D309" s="158" t="s">
        <v>48</v>
      </c>
      <c r="E309" s="158"/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"/>
      <c r="Y309" s="1"/>
      <c r="Z309" s="1"/>
    </row>
    <row r="310" spans="1:26" ht="24.75" customHeight="1">
      <c r="A310" s="1"/>
      <c r="B310" s="159" t="s">
        <v>443</v>
      </c>
      <c r="C310" s="159"/>
      <c r="D310" s="159"/>
      <c r="E310" s="159"/>
      <c r="F310" s="160" t="s">
        <v>437</v>
      </c>
      <c r="G310" s="160"/>
      <c r="H310" s="160"/>
      <c r="I310" s="160"/>
      <c r="J310" s="160"/>
      <c r="K310" s="160"/>
      <c r="L310" s="160" t="s">
        <v>281</v>
      </c>
      <c r="M310" s="160"/>
      <c r="N310" s="160"/>
      <c r="O310" s="160" t="s">
        <v>270</v>
      </c>
      <c r="P310" s="160"/>
      <c r="Q310" s="160"/>
      <c r="R310" s="160" t="s">
        <v>272</v>
      </c>
      <c r="S310" s="160"/>
      <c r="T310" s="160"/>
      <c r="U310" s="160" t="s">
        <v>273</v>
      </c>
      <c r="V310" s="160"/>
      <c r="W310" s="160"/>
      <c r="X310" s="9" t="s">
        <v>274</v>
      </c>
      <c r="Y310" s="1"/>
      <c r="Z310" s="1"/>
    </row>
    <row r="311" spans="1:26" ht="15.4" customHeight="1">
      <c r="A311" s="1"/>
      <c r="B311" s="156" t="s">
        <v>432</v>
      </c>
      <c r="C311" s="156"/>
      <c r="D311" s="156"/>
      <c r="E311" s="156"/>
      <c r="F311" s="156"/>
      <c r="G311" s="156"/>
      <c r="H311" s="156"/>
      <c r="I311" s="161">
        <v>2</v>
      </c>
      <c r="J311" s="161"/>
      <c r="K311" s="161"/>
      <c r="L311" s="162">
        <v>1.8</v>
      </c>
      <c r="M311" s="162"/>
      <c r="N311" s="162"/>
      <c r="O311" s="162"/>
      <c r="P311" s="162"/>
      <c r="Q311" s="162"/>
      <c r="R311" s="162">
        <v>2.0499999999999998</v>
      </c>
      <c r="S311" s="162"/>
      <c r="T311" s="162"/>
      <c r="U311" s="162">
        <v>7.38</v>
      </c>
      <c r="V311" s="162"/>
      <c r="W311" s="162"/>
      <c r="X311" s="4"/>
      <c r="Y311" s="1"/>
      <c r="Z311" s="1"/>
    </row>
    <row r="312" spans="1:26" ht="15.4" customHeight="1">
      <c r="A312" s="1"/>
      <c r="B312" s="168" t="s">
        <v>444</v>
      </c>
      <c r="C312" s="168"/>
      <c r="D312" s="168"/>
      <c r="E312" s="168"/>
      <c r="F312" s="168"/>
      <c r="G312" s="168"/>
      <c r="H312" s="168"/>
      <c r="I312" s="169">
        <v>1</v>
      </c>
      <c r="J312" s="169"/>
      <c r="K312" s="169"/>
      <c r="L312" s="170">
        <v>2</v>
      </c>
      <c r="M312" s="170"/>
      <c r="N312" s="170"/>
      <c r="O312" s="170"/>
      <c r="P312" s="170"/>
      <c r="Q312" s="170"/>
      <c r="R312" s="170">
        <v>1.2</v>
      </c>
      <c r="S312" s="170"/>
      <c r="T312" s="170"/>
      <c r="U312" s="170">
        <v>2.4</v>
      </c>
      <c r="V312" s="170"/>
      <c r="W312" s="170"/>
      <c r="X312" s="1"/>
      <c r="Y312" s="1"/>
      <c r="Z312" s="1"/>
    </row>
    <row r="313" spans="1:26" ht="6" customHeight="1">
      <c r="A313" s="1"/>
      <c r="B313" s="168"/>
      <c r="C313" s="168"/>
      <c r="D313" s="168"/>
      <c r="E313" s="168"/>
      <c r="F313" s="168"/>
      <c r="G313" s="168"/>
      <c r="H313" s="168"/>
      <c r="I313" s="169"/>
      <c r="J313" s="169"/>
      <c r="K313" s="169"/>
      <c r="L313" s="170"/>
      <c r="M313" s="170"/>
      <c r="N313" s="170"/>
      <c r="O313" s="170"/>
      <c r="P313" s="170"/>
      <c r="Q313" s="170"/>
      <c r="R313" s="170"/>
      <c r="S313" s="170"/>
      <c r="T313" s="170"/>
      <c r="U313" s="170"/>
      <c r="V313" s="170"/>
      <c r="W313" s="170"/>
      <c r="X313" s="1"/>
      <c r="Y313" s="1"/>
      <c r="Z313" s="1"/>
    </row>
    <row r="314" spans="1:26" ht="6" customHeight="1">
      <c r="A314" s="1"/>
      <c r="B314" s="168"/>
      <c r="C314" s="168"/>
      <c r="D314" s="168"/>
      <c r="E314" s="168"/>
      <c r="F314" s="168"/>
      <c r="G314" s="168"/>
      <c r="H314" s="168"/>
      <c r="I314" s="169"/>
      <c r="J314" s="169"/>
      <c r="K314" s="169"/>
      <c r="L314" s="170"/>
      <c r="M314" s="170"/>
      <c r="N314" s="170"/>
      <c r="O314" s="170"/>
      <c r="P314" s="170"/>
      <c r="Q314" s="170"/>
      <c r="R314" s="170"/>
      <c r="S314" s="170"/>
      <c r="T314" s="170"/>
      <c r="U314" s="171"/>
      <c r="V314" s="171"/>
      <c r="W314" s="171"/>
      <c r="X314" s="1"/>
      <c r="Y314" s="1"/>
      <c r="Z314" s="1"/>
    </row>
    <row r="315" spans="1:26" ht="15.4" customHeight="1">
      <c r="A315" s="1"/>
      <c r="B315" s="164"/>
      <c r="C315" s="164"/>
      <c r="D315" s="164"/>
      <c r="E315" s="164"/>
      <c r="F315" s="165"/>
      <c r="G315" s="165"/>
      <c r="H315" s="165"/>
      <c r="I315" s="165"/>
      <c r="J315" s="165"/>
      <c r="K315" s="165"/>
      <c r="L315" s="166"/>
      <c r="M315" s="166"/>
      <c r="N315" s="166"/>
      <c r="O315" s="166"/>
      <c r="P315" s="166"/>
      <c r="Q315" s="166"/>
      <c r="R315" s="166"/>
      <c r="S315" s="166"/>
      <c r="T315" s="166"/>
      <c r="U315" s="167">
        <v>9.7799999999999994</v>
      </c>
      <c r="V315" s="167"/>
      <c r="W315" s="167"/>
      <c r="X315" s="10">
        <v>9.7799999999999994</v>
      </c>
      <c r="Y315" s="1"/>
      <c r="Z315" s="1"/>
    </row>
    <row r="316" spans="1:26" ht="15.4" customHeight="1">
      <c r="A316" s="1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153" t="s">
        <v>276</v>
      </c>
      <c r="R316" s="153"/>
      <c r="S316" s="153"/>
      <c r="T316" s="153"/>
      <c r="U316" s="153"/>
      <c r="V316" s="153"/>
      <c r="W316" s="153"/>
      <c r="X316" s="6">
        <v>9.7799999999999994</v>
      </c>
      <c r="Y316" s="1"/>
      <c r="Z316" s="1"/>
    </row>
    <row r="317" spans="1:26" ht="21.6" customHeight="1">
      <c r="A317" s="154" t="s">
        <v>445</v>
      </c>
      <c r="B317" s="154"/>
      <c r="C317" s="5" t="s">
        <v>268</v>
      </c>
      <c r="D317" s="158" t="s">
        <v>49</v>
      </c>
      <c r="E317" s="158"/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"/>
      <c r="Y317" s="1"/>
      <c r="Z317" s="1"/>
    </row>
    <row r="318" spans="1:26" ht="15.4" customHeight="1">
      <c r="A318" s="1"/>
      <c r="B318" s="159" t="s">
        <v>446</v>
      </c>
      <c r="C318" s="159"/>
      <c r="D318" s="159"/>
      <c r="E318" s="159"/>
      <c r="F318" s="160" t="s">
        <v>269</v>
      </c>
      <c r="G318" s="160"/>
      <c r="H318" s="160"/>
      <c r="I318" s="160"/>
      <c r="J318" s="160"/>
      <c r="K318" s="160" t="s">
        <v>271</v>
      </c>
      <c r="L318" s="160"/>
      <c r="M318" s="160"/>
      <c r="N318" s="160" t="s">
        <v>281</v>
      </c>
      <c r="O318" s="160"/>
      <c r="P318" s="160" t="s">
        <v>272</v>
      </c>
      <c r="Q318" s="160"/>
      <c r="R318" s="160"/>
      <c r="S318" s="160"/>
      <c r="T318" s="160"/>
      <c r="U318" s="160" t="s">
        <v>273</v>
      </c>
      <c r="V318" s="160"/>
      <c r="W318" s="160"/>
      <c r="X318" s="9" t="s">
        <v>274</v>
      </c>
      <c r="Y318" s="1"/>
      <c r="Z318" s="1"/>
    </row>
    <row r="319" spans="1:26" ht="21.6" customHeight="1">
      <c r="A319" s="1"/>
      <c r="B319" s="156" t="s">
        <v>447</v>
      </c>
      <c r="C319" s="156"/>
      <c r="D319" s="156"/>
      <c r="E319" s="156"/>
      <c r="F319" s="156"/>
      <c r="G319" s="156"/>
      <c r="H319" s="161">
        <v>7</v>
      </c>
      <c r="I319" s="161"/>
      <c r="J319" s="161"/>
      <c r="K319" s="162">
        <v>0.2</v>
      </c>
      <c r="L319" s="162"/>
      <c r="M319" s="162"/>
      <c r="N319" s="162">
        <v>0.5</v>
      </c>
      <c r="O319" s="162"/>
      <c r="P319" s="162">
        <v>0.4</v>
      </c>
      <c r="Q319" s="162"/>
      <c r="R319" s="162"/>
      <c r="S319" s="162"/>
      <c r="T319" s="162"/>
      <c r="U319" s="162">
        <v>0.28000000000000003</v>
      </c>
      <c r="V319" s="162"/>
      <c r="W319" s="162"/>
      <c r="X319" s="4"/>
      <c r="Y319" s="1"/>
      <c r="Z319" s="1"/>
    </row>
    <row r="320" spans="1:26" ht="21.6" customHeight="1">
      <c r="A320" s="1"/>
      <c r="B320" s="168" t="s">
        <v>448</v>
      </c>
      <c r="C320" s="168"/>
      <c r="D320" s="168"/>
      <c r="E320" s="168"/>
      <c r="F320" s="168"/>
      <c r="G320" s="168"/>
      <c r="H320" s="169">
        <v>30</v>
      </c>
      <c r="I320" s="169"/>
      <c r="J320" s="169"/>
      <c r="K320" s="170">
        <v>0.2</v>
      </c>
      <c r="L320" s="170"/>
      <c r="M320" s="170"/>
      <c r="N320" s="170">
        <v>0.2</v>
      </c>
      <c r="O320" s="170"/>
      <c r="P320" s="170">
        <v>0.1</v>
      </c>
      <c r="Q320" s="170"/>
      <c r="R320" s="170"/>
      <c r="S320" s="170"/>
      <c r="T320" s="170"/>
      <c r="U320" s="170">
        <v>0.12</v>
      </c>
      <c r="V320" s="170"/>
      <c r="W320" s="170"/>
      <c r="X320" s="1"/>
      <c r="Y320" s="1"/>
      <c r="Z320" s="1"/>
    </row>
    <row r="321" spans="1:26" ht="21.6" customHeight="1">
      <c r="A321" s="1"/>
      <c r="B321" s="168" t="s">
        <v>449</v>
      </c>
      <c r="C321" s="168"/>
      <c r="D321" s="168"/>
      <c r="E321" s="168"/>
      <c r="F321" s="168"/>
      <c r="G321" s="168"/>
      <c r="H321" s="169">
        <v>1</v>
      </c>
      <c r="I321" s="169"/>
      <c r="J321" s="169"/>
      <c r="K321" s="170">
        <v>0.3</v>
      </c>
      <c r="L321" s="170"/>
      <c r="M321" s="170"/>
      <c r="N321" s="170">
        <v>0.2</v>
      </c>
      <c r="O321" s="170"/>
      <c r="P321" s="170">
        <v>0.2</v>
      </c>
      <c r="Q321" s="170"/>
      <c r="R321" s="170"/>
      <c r="S321" s="170"/>
      <c r="T321" s="170"/>
      <c r="U321" s="170">
        <v>0.01</v>
      </c>
      <c r="V321" s="170"/>
      <c r="W321" s="170"/>
      <c r="X321" s="1"/>
      <c r="Y321" s="1"/>
      <c r="Z321" s="1"/>
    </row>
    <row r="322" spans="1:26" ht="21.6" customHeight="1">
      <c r="A322" s="1"/>
      <c r="B322" s="168" t="s">
        <v>450</v>
      </c>
      <c r="C322" s="168"/>
      <c r="D322" s="168"/>
      <c r="E322" s="168"/>
      <c r="F322" s="168"/>
      <c r="G322" s="168"/>
      <c r="H322" s="169">
        <v>11</v>
      </c>
      <c r="I322" s="169"/>
      <c r="J322" s="169"/>
      <c r="K322" s="170">
        <v>0.2</v>
      </c>
      <c r="L322" s="170"/>
      <c r="M322" s="170"/>
      <c r="N322" s="170">
        <v>0.5</v>
      </c>
      <c r="O322" s="170"/>
      <c r="P322" s="170">
        <v>0.3</v>
      </c>
      <c r="Q322" s="170"/>
      <c r="R322" s="170"/>
      <c r="S322" s="170"/>
      <c r="T322" s="170"/>
      <c r="U322" s="170">
        <v>0.33</v>
      </c>
      <c r="V322" s="170"/>
      <c r="W322" s="170"/>
      <c r="X322" s="1"/>
      <c r="Y322" s="1"/>
      <c r="Z322" s="1"/>
    </row>
    <row r="323" spans="1:26" ht="21.6" customHeight="1">
      <c r="A323" s="1"/>
      <c r="B323" s="168" t="s">
        <v>451</v>
      </c>
      <c r="C323" s="168"/>
      <c r="D323" s="168"/>
      <c r="E323" s="168"/>
      <c r="F323" s="168"/>
      <c r="G323" s="168"/>
      <c r="H323" s="169">
        <v>2</v>
      </c>
      <c r="I323" s="169"/>
      <c r="J323" s="169"/>
      <c r="K323" s="170">
        <v>0.2</v>
      </c>
      <c r="L323" s="170"/>
      <c r="M323" s="170"/>
      <c r="N323" s="170">
        <v>0.5</v>
      </c>
      <c r="O323" s="170"/>
      <c r="P323" s="170">
        <v>1.8</v>
      </c>
      <c r="Q323" s="170"/>
      <c r="R323" s="170"/>
      <c r="S323" s="170"/>
      <c r="T323" s="170"/>
      <c r="U323" s="170">
        <v>0.36</v>
      </c>
      <c r="V323" s="170"/>
      <c r="W323" s="170"/>
      <c r="X323" s="1"/>
      <c r="Y323" s="1"/>
      <c r="Z323" s="1"/>
    </row>
    <row r="324" spans="1:26" ht="21.6" customHeight="1">
      <c r="A324" s="1"/>
      <c r="B324" s="168" t="s">
        <v>452</v>
      </c>
      <c r="C324" s="168"/>
      <c r="D324" s="168"/>
      <c r="E324" s="168"/>
      <c r="F324" s="168"/>
      <c r="G324" s="168"/>
      <c r="H324" s="169">
        <v>3</v>
      </c>
      <c r="I324" s="169"/>
      <c r="J324" s="169"/>
      <c r="K324" s="170">
        <v>0.2</v>
      </c>
      <c r="L324" s="170"/>
      <c r="M324" s="170"/>
      <c r="N324" s="170">
        <v>0.5</v>
      </c>
      <c r="O324" s="170"/>
      <c r="P324" s="170">
        <v>1.3</v>
      </c>
      <c r="Q324" s="170"/>
      <c r="R324" s="170"/>
      <c r="S324" s="170"/>
      <c r="T324" s="170"/>
      <c r="U324" s="170">
        <v>0.39</v>
      </c>
      <c r="V324" s="170"/>
      <c r="W324" s="170"/>
      <c r="X324" s="1"/>
      <c r="Y324" s="1"/>
      <c r="Z324" s="1"/>
    </row>
    <row r="325" spans="1:26" ht="15.4" customHeight="1">
      <c r="A325" s="1"/>
      <c r="B325" s="168" t="s">
        <v>453</v>
      </c>
      <c r="C325" s="168"/>
      <c r="D325" s="168"/>
      <c r="E325" s="168"/>
      <c r="F325" s="168"/>
      <c r="G325" s="168"/>
      <c r="H325" s="169">
        <v>12</v>
      </c>
      <c r="I325" s="169"/>
      <c r="J325" s="169"/>
      <c r="K325" s="170">
        <v>0.7</v>
      </c>
      <c r="L325" s="170"/>
      <c r="M325" s="170"/>
      <c r="N325" s="170">
        <v>0.7</v>
      </c>
      <c r="O325" s="170"/>
      <c r="P325" s="170">
        <v>0.2</v>
      </c>
      <c r="Q325" s="170"/>
      <c r="R325" s="170"/>
      <c r="S325" s="170"/>
      <c r="T325" s="170"/>
      <c r="U325" s="170">
        <v>1.18</v>
      </c>
      <c r="V325" s="170"/>
      <c r="W325" s="170"/>
      <c r="X325" s="1"/>
      <c r="Y325" s="1"/>
      <c r="Z325" s="1"/>
    </row>
    <row r="326" spans="1:26" ht="15.4" customHeight="1">
      <c r="A326" s="1"/>
      <c r="B326" s="168" t="s">
        <v>454</v>
      </c>
      <c r="C326" s="168"/>
      <c r="D326" s="168"/>
      <c r="E326" s="168"/>
      <c r="F326" s="168"/>
      <c r="G326" s="168"/>
      <c r="H326" s="169">
        <v>1</v>
      </c>
      <c r="I326" s="169"/>
      <c r="J326" s="169"/>
      <c r="K326" s="170">
        <v>0.5</v>
      </c>
      <c r="L326" s="170"/>
      <c r="M326" s="170"/>
      <c r="N326" s="170">
        <v>0.5</v>
      </c>
      <c r="O326" s="170"/>
      <c r="P326" s="170">
        <v>0.3</v>
      </c>
      <c r="Q326" s="170"/>
      <c r="R326" s="170"/>
      <c r="S326" s="170"/>
      <c r="T326" s="170"/>
      <c r="U326" s="170">
        <v>0.08</v>
      </c>
      <c r="V326" s="170"/>
      <c r="W326" s="170"/>
      <c r="X326" s="1"/>
      <c r="Y326" s="1"/>
      <c r="Z326" s="1"/>
    </row>
    <row r="327" spans="1:26" ht="15.4" customHeight="1">
      <c r="A327" s="1"/>
      <c r="B327" s="168" t="s">
        <v>455</v>
      </c>
      <c r="C327" s="168"/>
      <c r="D327" s="168"/>
      <c r="E327" s="168"/>
      <c r="F327" s="168"/>
      <c r="G327" s="168"/>
      <c r="H327" s="169">
        <v>1</v>
      </c>
      <c r="I327" s="169"/>
      <c r="J327" s="169"/>
      <c r="K327" s="170">
        <v>2</v>
      </c>
      <c r="L327" s="170"/>
      <c r="M327" s="170"/>
      <c r="N327" s="170">
        <v>0.8</v>
      </c>
      <c r="O327" s="170"/>
      <c r="P327" s="170">
        <v>0.1</v>
      </c>
      <c r="Q327" s="170"/>
      <c r="R327" s="170"/>
      <c r="S327" s="170"/>
      <c r="T327" s="170"/>
      <c r="U327" s="170">
        <v>0.16</v>
      </c>
      <c r="V327" s="170"/>
      <c r="W327" s="170"/>
      <c r="X327" s="1"/>
      <c r="Y327" s="1"/>
      <c r="Z327" s="1"/>
    </row>
    <row r="328" spans="1:26" ht="15.4" customHeight="1">
      <c r="A328" s="1"/>
      <c r="B328" s="168" t="s">
        <v>456</v>
      </c>
      <c r="C328" s="168"/>
      <c r="D328" s="168"/>
      <c r="E328" s="168"/>
      <c r="F328" s="168"/>
      <c r="G328" s="168"/>
      <c r="H328" s="169">
        <v>1</v>
      </c>
      <c r="I328" s="169"/>
      <c r="J328" s="169"/>
      <c r="K328" s="170">
        <v>3.8</v>
      </c>
      <c r="L328" s="170"/>
      <c r="M328" s="170"/>
      <c r="N328" s="170">
        <v>0.8</v>
      </c>
      <c r="O328" s="170"/>
      <c r="P328" s="170">
        <v>0.2</v>
      </c>
      <c r="Q328" s="170"/>
      <c r="R328" s="170"/>
      <c r="S328" s="170"/>
      <c r="T328" s="170"/>
      <c r="U328" s="170">
        <v>0.61</v>
      </c>
      <c r="V328" s="170"/>
      <c r="W328" s="170"/>
      <c r="X328" s="1"/>
      <c r="Y328" s="1"/>
      <c r="Z328" s="1"/>
    </row>
    <row r="329" spans="1:26" ht="15.4" customHeight="1">
      <c r="A329" s="1"/>
      <c r="B329" s="168" t="s">
        <v>457</v>
      </c>
      <c r="C329" s="168"/>
      <c r="D329" s="168"/>
      <c r="E329" s="168"/>
      <c r="F329" s="168"/>
      <c r="G329" s="168"/>
      <c r="H329" s="169">
        <v>1</v>
      </c>
      <c r="I329" s="169"/>
      <c r="J329" s="169"/>
      <c r="K329" s="170">
        <v>0.4</v>
      </c>
      <c r="L329" s="170"/>
      <c r="M329" s="170"/>
      <c r="N329" s="170">
        <v>0.2</v>
      </c>
      <c r="O329" s="170"/>
      <c r="P329" s="170">
        <v>0.1</v>
      </c>
      <c r="Q329" s="170"/>
      <c r="R329" s="170"/>
      <c r="S329" s="170"/>
      <c r="T329" s="170"/>
      <c r="U329" s="170">
        <v>0.01</v>
      </c>
      <c r="V329" s="170"/>
      <c r="W329" s="170"/>
      <c r="X329" s="1"/>
      <c r="Y329" s="1"/>
      <c r="Z329" s="1"/>
    </row>
    <row r="330" spans="1:26" ht="15.4" customHeight="1">
      <c r="A330" s="1"/>
      <c r="B330" s="168" t="s">
        <v>458</v>
      </c>
      <c r="C330" s="168"/>
      <c r="D330" s="168"/>
      <c r="E330" s="168"/>
      <c r="F330" s="168"/>
      <c r="G330" s="168"/>
      <c r="H330" s="169">
        <v>1</v>
      </c>
      <c r="I330" s="169"/>
      <c r="J330" s="169"/>
      <c r="K330" s="170">
        <v>0.4</v>
      </c>
      <c r="L330" s="170"/>
      <c r="M330" s="170"/>
      <c r="N330" s="170">
        <v>0.4</v>
      </c>
      <c r="O330" s="170"/>
      <c r="P330" s="170">
        <v>0.1</v>
      </c>
      <c r="Q330" s="170"/>
      <c r="R330" s="170"/>
      <c r="S330" s="170"/>
      <c r="T330" s="170"/>
      <c r="U330" s="170">
        <v>0.02</v>
      </c>
      <c r="V330" s="170"/>
      <c r="W330" s="170"/>
      <c r="X330" s="1"/>
      <c r="Y330" s="1"/>
      <c r="Z330" s="1"/>
    </row>
    <row r="331" spans="1:26" ht="15.4" customHeight="1">
      <c r="A331" s="1"/>
      <c r="B331" s="168" t="s">
        <v>459</v>
      </c>
      <c r="C331" s="168"/>
      <c r="D331" s="168"/>
      <c r="E331" s="168"/>
      <c r="F331" s="168"/>
      <c r="G331" s="168"/>
      <c r="H331" s="169">
        <v>1</v>
      </c>
      <c r="I331" s="169"/>
      <c r="J331" s="169"/>
      <c r="K331" s="170">
        <v>0.4</v>
      </c>
      <c r="L331" s="170"/>
      <c r="M331" s="170"/>
      <c r="N331" s="170">
        <v>0.2</v>
      </c>
      <c r="O331" s="170"/>
      <c r="P331" s="170">
        <v>0.1</v>
      </c>
      <c r="Q331" s="170"/>
      <c r="R331" s="170"/>
      <c r="S331" s="170"/>
      <c r="T331" s="170"/>
      <c r="U331" s="170">
        <v>0.01</v>
      </c>
      <c r="V331" s="170"/>
      <c r="W331" s="170"/>
      <c r="X331" s="1"/>
      <c r="Y331" s="1"/>
      <c r="Z331" s="1"/>
    </row>
    <row r="332" spans="1:26" ht="15.4" customHeight="1">
      <c r="A332" s="1"/>
      <c r="B332" s="168" t="s">
        <v>460</v>
      </c>
      <c r="C332" s="168"/>
      <c r="D332" s="168"/>
      <c r="E332" s="168"/>
      <c r="F332" s="168"/>
      <c r="G332" s="168"/>
      <c r="H332" s="169">
        <v>1</v>
      </c>
      <c r="I332" s="169"/>
      <c r="J332" s="169"/>
      <c r="K332" s="170">
        <v>0.6</v>
      </c>
      <c r="L332" s="170"/>
      <c r="M332" s="170"/>
      <c r="N332" s="170">
        <v>0.6</v>
      </c>
      <c r="O332" s="170"/>
      <c r="P332" s="170">
        <v>0.2</v>
      </c>
      <c r="Q332" s="170"/>
      <c r="R332" s="170"/>
      <c r="S332" s="170">
        <v>0.02</v>
      </c>
      <c r="T332" s="170"/>
      <c r="U332" s="170">
        <v>0.05</v>
      </c>
      <c r="V332" s="170"/>
      <c r="W332" s="170"/>
      <c r="X332" s="1"/>
      <c r="Y332" s="1"/>
      <c r="Z332" s="1"/>
    </row>
    <row r="333" spans="1:26" ht="15.4" customHeight="1">
      <c r="A333" s="1"/>
      <c r="B333" s="168" t="s">
        <v>461</v>
      </c>
      <c r="C333" s="168"/>
      <c r="D333" s="168"/>
      <c r="E333" s="168"/>
      <c r="F333" s="168"/>
      <c r="G333" s="168"/>
      <c r="H333" s="169">
        <v>1</v>
      </c>
      <c r="I333" s="169"/>
      <c r="J333" s="169"/>
      <c r="K333" s="170">
        <v>0.7</v>
      </c>
      <c r="L333" s="170"/>
      <c r="M333" s="170"/>
      <c r="N333" s="170">
        <v>0.7</v>
      </c>
      <c r="O333" s="170"/>
      <c r="P333" s="170">
        <v>0.5</v>
      </c>
      <c r="Q333" s="170"/>
      <c r="R333" s="170"/>
      <c r="S333" s="170">
        <v>0.06</v>
      </c>
      <c r="T333" s="170"/>
      <c r="U333" s="171">
        <v>0.19</v>
      </c>
      <c r="V333" s="171"/>
      <c r="W333" s="171"/>
      <c r="X333" s="1"/>
      <c r="Y333" s="1"/>
      <c r="Z333" s="1"/>
    </row>
    <row r="334" spans="1:26" ht="15.4" customHeight="1">
      <c r="A334" s="1"/>
      <c r="B334" s="164"/>
      <c r="C334" s="164"/>
      <c r="D334" s="164"/>
      <c r="E334" s="164"/>
      <c r="F334" s="165"/>
      <c r="G334" s="165"/>
      <c r="H334" s="165"/>
      <c r="I334" s="165"/>
      <c r="J334" s="165"/>
      <c r="K334" s="166"/>
      <c r="L334" s="166"/>
      <c r="M334" s="166"/>
      <c r="N334" s="166"/>
      <c r="O334" s="166"/>
      <c r="P334" s="166"/>
      <c r="Q334" s="166"/>
      <c r="R334" s="166"/>
      <c r="S334" s="166"/>
      <c r="T334" s="166"/>
      <c r="U334" s="167">
        <v>3.8</v>
      </c>
      <c r="V334" s="167"/>
      <c r="W334" s="167"/>
      <c r="X334" s="10">
        <v>3.8</v>
      </c>
      <c r="Y334" s="1"/>
      <c r="Z334" s="1"/>
    </row>
    <row r="335" spans="1:26" ht="15.4" customHeight="1">
      <c r="A335" s="1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153" t="s">
        <v>276</v>
      </c>
      <c r="R335" s="153"/>
      <c r="S335" s="153"/>
      <c r="T335" s="153"/>
      <c r="U335" s="153"/>
      <c r="V335" s="153"/>
      <c r="W335" s="153"/>
      <c r="X335" s="6">
        <v>3.8</v>
      </c>
      <c r="Y335" s="1"/>
      <c r="Z335" s="1"/>
    </row>
    <row r="336" spans="1:26" ht="21.6" customHeight="1">
      <c r="A336" s="154" t="s">
        <v>462</v>
      </c>
      <c r="B336" s="154"/>
      <c r="C336" s="5" t="s">
        <v>268</v>
      </c>
      <c r="D336" s="158" t="s">
        <v>50</v>
      </c>
      <c r="E336" s="158"/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"/>
      <c r="Y336" s="1"/>
      <c r="Z336" s="1"/>
    </row>
    <row r="337" spans="1:26" ht="15.4" customHeight="1">
      <c r="A337" s="1"/>
      <c r="B337" s="159"/>
      <c r="C337" s="159"/>
      <c r="D337" s="159"/>
      <c r="E337" s="159"/>
      <c r="F337" s="160" t="s">
        <v>270</v>
      </c>
      <c r="G337" s="160"/>
      <c r="H337" s="160"/>
      <c r="I337" s="160"/>
      <c r="J337" s="160"/>
      <c r="K337" s="160"/>
      <c r="L337" s="160" t="s">
        <v>281</v>
      </c>
      <c r="M337" s="160"/>
      <c r="N337" s="160"/>
      <c r="O337" s="160" t="s">
        <v>271</v>
      </c>
      <c r="P337" s="160"/>
      <c r="Q337" s="160"/>
      <c r="R337" s="160" t="s">
        <v>270</v>
      </c>
      <c r="S337" s="160"/>
      <c r="T337" s="160"/>
      <c r="U337" s="160" t="s">
        <v>273</v>
      </c>
      <c r="V337" s="160"/>
      <c r="W337" s="160"/>
      <c r="X337" s="9" t="s">
        <v>274</v>
      </c>
      <c r="Y337" s="1"/>
      <c r="Z337" s="1"/>
    </row>
    <row r="338" spans="1:26" ht="21.6" customHeight="1">
      <c r="A338" s="1"/>
      <c r="B338" s="156" t="s">
        <v>463</v>
      </c>
      <c r="C338" s="156"/>
      <c r="D338" s="156"/>
      <c r="E338" s="156"/>
      <c r="F338" s="156"/>
      <c r="G338" s="156"/>
      <c r="H338" s="156"/>
      <c r="I338" s="161"/>
      <c r="J338" s="161"/>
      <c r="K338" s="161"/>
      <c r="L338" s="162">
        <v>1.9</v>
      </c>
      <c r="M338" s="162"/>
      <c r="N338" s="162"/>
      <c r="O338" s="162">
        <v>2</v>
      </c>
      <c r="P338" s="162"/>
      <c r="Q338" s="162"/>
      <c r="R338" s="162"/>
      <c r="S338" s="162"/>
      <c r="T338" s="162"/>
      <c r="U338" s="162">
        <v>3.8</v>
      </c>
      <c r="V338" s="162"/>
      <c r="W338" s="162"/>
      <c r="X338" s="4"/>
      <c r="Y338" s="1"/>
      <c r="Z338" s="1"/>
    </row>
    <row r="339" spans="1:26" ht="6" customHeight="1">
      <c r="A339" s="1"/>
      <c r="B339" s="168"/>
      <c r="C339" s="168"/>
      <c r="D339" s="168"/>
      <c r="E339" s="168"/>
      <c r="F339" s="168"/>
      <c r="G339" s="168"/>
      <c r="H339" s="168"/>
      <c r="I339" s="169"/>
      <c r="J339" s="169"/>
      <c r="K339" s="169"/>
      <c r="L339" s="170"/>
      <c r="M339" s="170"/>
      <c r="N339" s="170"/>
      <c r="O339" s="170"/>
      <c r="P339" s="170"/>
      <c r="Q339" s="170"/>
      <c r="R339" s="170"/>
      <c r="S339" s="170"/>
      <c r="T339" s="170"/>
      <c r="U339" s="170"/>
      <c r="V339" s="170"/>
      <c r="W339" s="170"/>
      <c r="X339" s="1"/>
      <c r="Y339" s="1"/>
      <c r="Z339" s="1"/>
    </row>
    <row r="340" spans="1:26" ht="6" customHeight="1">
      <c r="A340" s="1"/>
      <c r="B340" s="168"/>
      <c r="C340" s="168"/>
      <c r="D340" s="168"/>
      <c r="E340" s="168"/>
      <c r="F340" s="168"/>
      <c r="G340" s="168"/>
      <c r="H340" s="168"/>
      <c r="I340" s="169"/>
      <c r="J340" s="169"/>
      <c r="K340" s="169"/>
      <c r="L340" s="170"/>
      <c r="M340" s="170"/>
      <c r="N340" s="170"/>
      <c r="O340" s="170"/>
      <c r="P340" s="170"/>
      <c r="Q340" s="170"/>
      <c r="R340" s="170"/>
      <c r="S340" s="170"/>
      <c r="T340" s="170"/>
      <c r="U340" s="171"/>
      <c r="V340" s="171"/>
      <c r="W340" s="171"/>
      <c r="X340" s="1"/>
      <c r="Y340" s="1"/>
      <c r="Z340" s="1"/>
    </row>
    <row r="341" spans="1:26" ht="15.4" customHeight="1">
      <c r="A341" s="1"/>
      <c r="B341" s="164"/>
      <c r="C341" s="164"/>
      <c r="D341" s="164"/>
      <c r="E341" s="164"/>
      <c r="F341" s="165"/>
      <c r="G341" s="165"/>
      <c r="H341" s="165"/>
      <c r="I341" s="165"/>
      <c r="J341" s="165"/>
      <c r="K341" s="165"/>
      <c r="L341" s="166"/>
      <c r="M341" s="166"/>
      <c r="N341" s="166"/>
      <c r="O341" s="166"/>
      <c r="P341" s="166"/>
      <c r="Q341" s="166"/>
      <c r="R341" s="166"/>
      <c r="S341" s="166"/>
      <c r="T341" s="166"/>
      <c r="U341" s="167">
        <v>3.8</v>
      </c>
      <c r="V341" s="167"/>
      <c r="W341" s="167"/>
      <c r="X341" s="10">
        <v>3.8</v>
      </c>
      <c r="Y341" s="1"/>
      <c r="Z341" s="1"/>
    </row>
    <row r="342" spans="1:26" ht="15.4" customHeight="1">
      <c r="A342" s="1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153" t="s">
        <v>276</v>
      </c>
      <c r="R342" s="153"/>
      <c r="S342" s="153"/>
      <c r="T342" s="153"/>
      <c r="U342" s="153"/>
      <c r="V342" s="153"/>
      <c r="W342" s="153"/>
      <c r="X342" s="6">
        <v>3.8</v>
      </c>
      <c r="Y342" s="1"/>
      <c r="Z342" s="1"/>
    </row>
    <row r="343" spans="1:26" ht="21.6" customHeight="1">
      <c r="A343" s="154" t="s">
        <v>464</v>
      </c>
      <c r="B343" s="154"/>
      <c r="C343" s="5" t="s">
        <v>302</v>
      </c>
      <c r="D343" s="158" t="s">
        <v>51</v>
      </c>
      <c r="E343" s="158"/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"/>
      <c r="Y343" s="1"/>
      <c r="Z343" s="1"/>
    </row>
    <row r="344" spans="1:26" ht="15.4" customHeight="1">
      <c r="A344" s="1"/>
      <c r="B344" s="159"/>
      <c r="C344" s="159"/>
      <c r="D344" s="159"/>
      <c r="E344" s="159"/>
      <c r="F344" s="160" t="s">
        <v>272</v>
      </c>
      <c r="G344" s="160"/>
      <c r="H344" s="160"/>
      <c r="I344" s="160"/>
      <c r="J344" s="160"/>
      <c r="K344" s="160"/>
      <c r="L344" s="160" t="s">
        <v>281</v>
      </c>
      <c r="M344" s="160"/>
      <c r="N344" s="160"/>
      <c r="O344" s="160" t="s">
        <v>271</v>
      </c>
      <c r="P344" s="160"/>
      <c r="Q344" s="160"/>
      <c r="R344" s="160" t="s">
        <v>270</v>
      </c>
      <c r="S344" s="160"/>
      <c r="T344" s="160"/>
      <c r="U344" s="160" t="s">
        <v>273</v>
      </c>
      <c r="V344" s="160"/>
      <c r="W344" s="160"/>
      <c r="X344" s="9" t="s">
        <v>274</v>
      </c>
      <c r="Y344" s="1"/>
      <c r="Z344" s="1"/>
    </row>
    <row r="345" spans="1:26" ht="21.6" customHeight="1">
      <c r="A345" s="1"/>
      <c r="B345" s="156" t="s">
        <v>465</v>
      </c>
      <c r="C345" s="156"/>
      <c r="D345" s="156"/>
      <c r="E345" s="156"/>
      <c r="F345" s="156"/>
      <c r="G345" s="156"/>
      <c r="H345" s="156"/>
      <c r="I345" s="161">
        <v>7.0000000000000007E-2</v>
      </c>
      <c r="J345" s="161"/>
      <c r="K345" s="161"/>
      <c r="L345" s="162">
        <v>1.9</v>
      </c>
      <c r="M345" s="162"/>
      <c r="N345" s="162"/>
      <c r="O345" s="162">
        <v>2</v>
      </c>
      <c r="P345" s="162"/>
      <c r="Q345" s="162"/>
      <c r="R345" s="162"/>
      <c r="S345" s="162"/>
      <c r="T345" s="162"/>
      <c r="U345" s="163">
        <v>0.27</v>
      </c>
      <c r="V345" s="163"/>
      <c r="W345" s="163"/>
      <c r="X345" s="4"/>
      <c r="Y345" s="1"/>
      <c r="Z345" s="1"/>
    </row>
    <row r="346" spans="1:26" ht="15.4" customHeight="1">
      <c r="A346" s="1"/>
      <c r="B346" s="164"/>
      <c r="C346" s="164"/>
      <c r="D346" s="164"/>
      <c r="E346" s="164"/>
      <c r="F346" s="165"/>
      <c r="G346" s="165"/>
      <c r="H346" s="165"/>
      <c r="I346" s="165"/>
      <c r="J346" s="165"/>
      <c r="K346" s="165"/>
      <c r="L346" s="166"/>
      <c r="M346" s="166"/>
      <c r="N346" s="166"/>
      <c r="O346" s="166"/>
      <c r="P346" s="166"/>
      <c r="Q346" s="166"/>
      <c r="R346" s="166"/>
      <c r="S346" s="166"/>
      <c r="T346" s="166"/>
      <c r="U346" s="167">
        <v>0.27</v>
      </c>
      <c r="V346" s="167"/>
      <c r="W346" s="167"/>
      <c r="X346" s="10">
        <v>0.27</v>
      </c>
      <c r="Y346" s="1"/>
      <c r="Z346" s="1"/>
    </row>
    <row r="347" spans="1:26" ht="15.4" customHeight="1">
      <c r="A347" s="1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153" t="s">
        <v>304</v>
      </c>
      <c r="R347" s="153"/>
      <c r="S347" s="153"/>
      <c r="T347" s="153"/>
      <c r="U347" s="153"/>
      <c r="V347" s="153"/>
      <c r="W347" s="153"/>
      <c r="X347" s="6">
        <v>0.27</v>
      </c>
      <c r="Y347" s="1"/>
      <c r="Z347" s="1"/>
    </row>
    <row r="348" spans="1:26" ht="21.6" customHeight="1">
      <c r="A348" s="154" t="s">
        <v>466</v>
      </c>
      <c r="B348" s="154"/>
      <c r="C348" s="5" t="s">
        <v>467</v>
      </c>
      <c r="D348" s="158" t="s">
        <v>52</v>
      </c>
      <c r="E348" s="158"/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"/>
      <c r="Y348" s="1"/>
      <c r="Z348" s="1"/>
    </row>
    <row r="349" spans="1:26" ht="24.75" customHeight="1">
      <c r="A349" s="1"/>
      <c r="B349" s="159" t="s">
        <v>468</v>
      </c>
      <c r="C349" s="159"/>
      <c r="D349" s="159"/>
      <c r="E349" s="159"/>
      <c r="F349" s="160" t="s">
        <v>269</v>
      </c>
      <c r="G349" s="160"/>
      <c r="H349" s="160"/>
      <c r="I349" s="160"/>
      <c r="J349" s="160"/>
      <c r="K349" s="160"/>
      <c r="L349" s="160" t="s">
        <v>281</v>
      </c>
      <c r="M349" s="160"/>
      <c r="N349" s="160"/>
      <c r="O349" s="160" t="s">
        <v>270</v>
      </c>
      <c r="P349" s="160"/>
      <c r="Q349" s="160"/>
      <c r="R349" s="160" t="s">
        <v>270</v>
      </c>
      <c r="S349" s="160"/>
      <c r="T349" s="160"/>
      <c r="U349" s="160" t="s">
        <v>273</v>
      </c>
      <c r="V349" s="160"/>
      <c r="W349" s="160"/>
      <c r="X349" s="9" t="s">
        <v>274</v>
      </c>
      <c r="Y349" s="1"/>
      <c r="Z349" s="1"/>
    </row>
    <row r="350" spans="1:26" ht="15.4" customHeight="1">
      <c r="A350" s="1"/>
      <c r="B350" s="156" t="s">
        <v>469</v>
      </c>
      <c r="C350" s="156"/>
      <c r="D350" s="156"/>
      <c r="E350" s="156"/>
      <c r="F350" s="156"/>
      <c r="G350" s="156"/>
      <c r="H350" s="156"/>
      <c r="I350" s="161">
        <v>15</v>
      </c>
      <c r="J350" s="161"/>
      <c r="K350" s="161"/>
      <c r="L350" s="162">
        <v>1.9</v>
      </c>
      <c r="M350" s="162"/>
      <c r="N350" s="162"/>
      <c r="O350" s="162"/>
      <c r="P350" s="162"/>
      <c r="Q350" s="162"/>
      <c r="R350" s="162"/>
      <c r="S350" s="162"/>
      <c r="T350" s="162"/>
      <c r="U350" s="162">
        <v>28.5</v>
      </c>
      <c r="V350" s="162"/>
      <c r="W350" s="162"/>
      <c r="X350" s="4"/>
      <c r="Y350" s="1"/>
      <c r="Z350" s="1"/>
    </row>
    <row r="351" spans="1:26" ht="15.4" customHeight="1">
      <c r="A351" s="1"/>
      <c r="B351" s="168" t="s">
        <v>470</v>
      </c>
      <c r="C351" s="168"/>
      <c r="D351" s="168"/>
      <c r="E351" s="168"/>
      <c r="F351" s="168"/>
      <c r="G351" s="168"/>
      <c r="H351" s="168"/>
      <c r="I351" s="169">
        <v>13</v>
      </c>
      <c r="J351" s="169"/>
      <c r="K351" s="169"/>
      <c r="L351" s="170">
        <v>2</v>
      </c>
      <c r="M351" s="170"/>
      <c r="N351" s="170"/>
      <c r="O351" s="170"/>
      <c r="P351" s="170"/>
      <c r="Q351" s="170"/>
      <c r="R351" s="170"/>
      <c r="S351" s="170"/>
      <c r="T351" s="170"/>
      <c r="U351" s="171">
        <v>26</v>
      </c>
      <c r="V351" s="171"/>
      <c r="W351" s="171"/>
      <c r="X351" s="1"/>
      <c r="Y351" s="1"/>
      <c r="Z351" s="1"/>
    </row>
    <row r="352" spans="1:26" ht="15.4" customHeight="1">
      <c r="A352" s="1"/>
      <c r="B352" s="164"/>
      <c r="C352" s="164"/>
      <c r="D352" s="164"/>
      <c r="E352" s="164"/>
      <c r="F352" s="165"/>
      <c r="G352" s="165"/>
      <c r="H352" s="165"/>
      <c r="I352" s="165"/>
      <c r="J352" s="165"/>
      <c r="K352" s="165"/>
      <c r="L352" s="166"/>
      <c r="M352" s="166"/>
      <c r="N352" s="166"/>
      <c r="O352" s="166"/>
      <c r="P352" s="166"/>
      <c r="Q352" s="166"/>
      <c r="R352" s="166"/>
      <c r="S352" s="166"/>
      <c r="T352" s="166"/>
      <c r="U352" s="167">
        <v>54.5</v>
      </c>
      <c r="V352" s="167"/>
      <c r="W352" s="167"/>
      <c r="X352" s="10">
        <v>54.5</v>
      </c>
      <c r="Y352" s="1"/>
      <c r="Z352" s="1"/>
    </row>
    <row r="353" spans="1:26" ht="15.4" customHeight="1">
      <c r="A353" s="1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153" t="s">
        <v>471</v>
      </c>
      <c r="R353" s="153"/>
      <c r="S353" s="153"/>
      <c r="T353" s="153"/>
      <c r="U353" s="153"/>
      <c r="V353" s="153"/>
      <c r="W353" s="153"/>
      <c r="X353" s="6">
        <v>54.5</v>
      </c>
      <c r="Y353" s="1"/>
      <c r="Z353" s="1"/>
    </row>
    <row r="354" spans="1:26" ht="21.6" customHeight="1">
      <c r="A354" s="154" t="s">
        <v>472</v>
      </c>
      <c r="B354" s="154"/>
      <c r="C354" s="5" t="s">
        <v>268</v>
      </c>
      <c r="D354" s="158" t="s">
        <v>54</v>
      </c>
      <c r="E354" s="158"/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"/>
      <c r="Y354" s="1"/>
      <c r="Z354" s="2"/>
    </row>
    <row r="355" spans="1:26" ht="15.4" customHeight="1">
      <c r="A355" s="1"/>
      <c r="B355" s="159" t="s">
        <v>353</v>
      </c>
      <c r="C355" s="159"/>
      <c r="D355" s="159"/>
      <c r="E355" s="159"/>
      <c r="F355" s="160" t="s">
        <v>270</v>
      </c>
      <c r="G355" s="160"/>
      <c r="H355" s="160"/>
      <c r="I355" s="160"/>
      <c r="J355" s="160"/>
      <c r="K355" s="160"/>
      <c r="L355" s="160" t="s">
        <v>342</v>
      </c>
      <c r="M355" s="160"/>
      <c r="N355" s="160"/>
      <c r="O355" s="160" t="s">
        <v>270</v>
      </c>
      <c r="P355" s="160"/>
      <c r="Q355" s="160"/>
      <c r="R355" s="160" t="s">
        <v>270</v>
      </c>
      <c r="S355" s="160"/>
      <c r="T355" s="160"/>
      <c r="U355" s="160" t="s">
        <v>273</v>
      </c>
      <c r="V355" s="160"/>
      <c r="W355" s="160"/>
      <c r="X355" s="9" t="s">
        <v>274</v>
      </c>
      <c r="Y355" s="1"/>
      <c r="Z355" s="1"/>
    </row>
    <row r="356" spans="1:26" ht="15.4" customHeight="1">
      <c r="A356" s="1"/>
      <c r="B356" s="156" t="s">
        <v>343</v>
      </c>
      <c r="C356" s="156"/>
      <c r="D356" s="156"/>
      <c r="E356" s="156"/>
      <c r="F356" s="156"/>
      <c r="G356" s="156"/>
      <c r="H356" s="156"/>
      <c r="I356" s="161"/>
      <c r="J356" s="161"/>
      <c r="K356" s="161"/>
      <c r="L356" s="162">
        <v>230.35</v>
      </c>
      <c r="M356" s="162"/>
      <c r="N356" s="162"/>
      <c r="O356" s="162"/>
      <c r="P356" s="162"/>
      <c r="Q356" s="162"/>
      <c r="R356" s="162"/>
      <c r="S356" s="162"/>
      <c r="T356" s="162"/>
      <c r="U356" s="162">
        <v>230.35</v>
      </c>
      <c r="V356" s="162"/>
      <c r="W356" s="162"/>
      <c r="X356" s="4"/>
      <c r="Y356" s="1"/>
      <c r="Z356" s="1"/>
    </row>
    <row r="357" spans="1:26" ht="15.4" customHeight="1">
      <c r="A357" s="1"/>
      <c r="B357" s="168" t="s">
        <v>344</v>
      </c>
      <c r="C357" s="168"/>
      <c r="D357" s="168"/>
      <c r="E357" s="168"/>
      <c r="F357" s="168"/>
      <c r="G357" s="168"/>
      <c r="H357" s="168"/>
      <c r="I357" s="169"/>
      <c r="J357" s="169"/>
      <c r="K357" s="169"/>
      <c r="L357" s="170">
        <v>237.55</v>
      </c>
      <c r="M357" s="170"/>
      <c r="N357" s="170"/>
      <c r="O357" s="170"/>
      <c r="P357" s="170"/>
      <c r="Q357" s="170"/>
      <c r="R357" s="170"/>
      <c r="S357" s="170"/>
      <c r="T357" s="170"/>
      <c r="U357" s="170">
        <v>237.55</v>
      </c>
      <c r="V357" s="170"/>
      <c r="W357" s="170"/>
      <c r="X357" s="1"/>
      <c r="Y357" s="1"/>
      <c r="Z357" s="1"/>
    </row>
    <row r="358" spans="1:26" ht="15.4" customHeight="1">
      <c r="A358" s="1"/>
      <c r="B358" s="168" t="s">
        <v>345</v>
      </c>
      <c r="C358" s="168"/>
      <c r="D358" s="168"/>
      <c r="E358" s="168"/>
      <c r="F358" s="168"/>
      <c r="G358" s="168"/>
      <c r="H358" s="168"/>
      <c r="I358" s="169"/>
      <c r="J358" s="169"/>
      <c r="K358" s="169"/>
      <c r="L358" s="170">
        <v>13.45</v>
      </c>
      <c r="M358" s="170"/>
      <c r="N358" s="170"/>
      <c r="O358" s="170"/>
      <c r="P358" s="170"/>
      <c r="Q358" s="170"/>
      <c r="R358" s="170"/>
      <c r="S358" s="170"/>
      <c r="T358" s="170"/>
      <c r="U358" s="170">
        <v>13.45</v>
      </c>
      <c r="V358" s="170"/>
      <c r="W358" s="170"/>
      <c r="X358" s="1"/>
      <c r="Y358" s="1"/>
      <c r="Z358" s="1"/>
    </row>
    <row r="359" spans="1:26" ht="15.4" customHeight="1">
      <c r="A359" s="1"/>
      <c r="B359" s="168" t="s">
        <v>346</v>
      </c>
      <c r="C359" s="168"/>
      <c r="D359" s="168"/>
      <c r="E359" s="168"/>
      <c r="F359" s="168"/>
      <c r="G359" s="168"/>
      <c r="H359" s="168"/>
      <c r="I359" s="169"/>
      <c r="J359" s="169"/>
      <c r="K359" s="169"/>
      <c r="L359" s="170">
        <v>40.1</v>
      </c>
      <c r="M359" s="170"/>
      <c r="N359" s="170"/>
      <c r="O359" s="170"/>
      <c r="P359" s="170"/>
      <c r="Q359" s="170"/>
      <c r="R359" s="170"/>
      <c r="S359" s="170"/>
      <c r="T359" s="170"/>
      <c r="U359" s="171">
        <v>40.1</v>
      </c>
      <c r="V359" s="171"/>
      <c r="W359" s="171"/>
      <c r="X359" s="1"/>
      <c r="Y359" s="1"/>
      <c r="Z359" s="1"/>
    </row>
    <row r="360" spans="1:26" ht="15.4" customHeight="1">
      <c r="A360" s="1"/>
      <c r="B360" s="172"/>
      <c r="C360" s="172"/>
      <c r="D360" s="172"/>
      <c r="E360" s="172"/>
      <c r="F360" s="173"/>
      <c r="G360" s="173"/>
      <c r="H360" s="173"/>
      <c r="I360" s="173"/>
      <c r="J360" s="173"/>
      <c r="K360" s="173"/>
      <c r="L360" s="174"/>
      <c r="M360" s="174"/>
      <c r="N360" s="174"/>
      <c r="O360" s="174"/>
      <c r="P360" s="174"/>
      <c r="Q360" s="174"/>
      <c r="R360" s="174"/>
      <c r="S360" s="174"/>
      <c r="T360" s="174"/>
      <c r="U360" s="175">
        <v>521.45000000000005</v>
      </c>
      <c r="V360" s="175"/>
      <c r="W360" s="175"/>
      <c r="X360" s="11">
        <v>521.45000000000005</v>
      </c>
      <c r="Y360" s="1"/>
      <c r="Z360" s="1"/>
    </row>
    <row r="361" spans="1:26" ht="24.75" customHeight="1">
      <c r="A361" s="1"/>
      <c r="B361" s="159" t="s">
        <v>354</v>
      </c>
      <c r="C361" s="159"/>
      <c r="D361" s="159"/>
      <c r="E361" s="159"/>
      <c r="F361" s="160" t="s">
        <v>270</v>
      </c>
      <c r="G361" s="160"/>
      <c r="H361" s="160"/>
      <c r="I361" s="160"/>
      <c r="J361" s="160"/>
      <c r="K361" s="160"/>
      <c r="L361" s="160" t="s">
        <v>281</v>
      </c>
      <c r="M361" s="160"/>
      <c r="N361" s="160"/>
      <c r="O361" s="160" t="s">
        <v>270</v>
      </c>
      <c r="P361" s="160"/>
      <c r="Q361" s="160"/>
      <c r="R361" s="160" t="s">
        <v>272</v>
      </c>
      <c r="S361" s="160"/>
      <c r="T361" s="160"/>
      <c r="U361" s="160" t="s">
        <v>273</v>
      </c>
      <c r="V361" s="160"/>
      <c r="W361" s="160"/>
      <c r="X361" s="9" t="s">
        <v>274</v>
      </c>
      <c r="Y361" s="1"/>
      <c r="Z361" s="1"/>
    </row>
    <row r="362" spans="1:26" ht="15.4" customHeight="1">
      <c r="A362" s="1"/>
      <c r="B362" s="156" t="s">
        <v>329</v>
      </c>
      <c r="C362" s="156"/>
      <c r="D362" s="156"/>
      <c r="E362" s="156"/>
      <c r="F362" s="156"/>
      <c r="G362" s="156"/>
      <c r="H362" s="156"/>
      <c r="I362" s="161"/>
      <c r="J362" s="161"/>
      <c r="K362" s="161"/>
      <c r="L362" s="162">
        <v>67.45</v>
      </c>
      <c r="M362" s="162"/>
      <c r="N362" s="162"/>
      <c r="O362" s="162"/>
      <c r="P362" s="162"/>
      <c r="Q362" s="162"/>
      <c r="R362" s="162">
        <v>0.4</v>
      </c>
      <c r="S362" s="162"/>
      <c r="T362" s="162"/>
      <c r="U362" s="162">
        <v>26.98</v>
      </c>
      <c r="V362" s="162"/>
      <c r="W362" s="162"/>
      <c r="X362" s="4"/>
      <c r="Y362" s="1"/>
      <c r="Z362" s="1"/>
    </row>
    <row r="363" spans="1:26" ht="15.4" customHeight="1">
      <c r="A363" s="1"/>
      <c r="B363" s="168" t="s">
        <v>330</v>
      </c>
      <c r="C363" s="168"/>
      <c r="D363" s="168"/>
      <c r="E363" s="168"/>
      <c r="F363" s="168"/>
      <c r="G363" s="168"/>
      <c r="H363" s="168"/>
      <c r="I363" s="169"/>
      <c r="J363" s="169"/>
      <c r="K363" s="169"/>
      <c r="L363" s="170">
        <v>147.4</v>
      </c>
      <c r="M363" s="170"/>
      <c r="N363" s="170"/>
      <c r="O363" s="170"/>
      <c r="P363" s="170"/>
      <c r="Q363" s="170"/>
      <c r="R363" s="170">
        <v>0.4</v>
      </c>
      <c r="S363" s="170"/>
      <c r="T363" s="170"/>
      <c r="U363" s="170">
        <v>58.96</v>
      </c>
      <c r="V363" s="170"/>
      <c r="W363" s="170"/>
      <c r="X363" s="1"/>
      <c r="Y363" s="1"/>
      <c r="Z363" s="1"/>
    </row>
    <row r="364" spans="1:26" ht="15.4" customHeight="1">
      <c r="A364" s="1"/>
      <c r="B364" s="168" t="s">
        <v>331</v>
      </c>
      <c r="C364" s="168"/>
      <c r="D364" s="168"/>
      <c r="E364" s="168"/>
      <c r="F364" s="168"/>
      <c r="G364" s="168"/>
      <c r="H364" s="168"/>
      <c r="I364" s="169"/>
      <c r="J364" s="169"/>
      <c r="K364" s="169"/>
      <c r="L364" s="170">
        <v>14.9</v>
      </c>
      <c r="M364" s="170"/>
      <c r="N364" s="170"/>
      <c r="O364" s="170"/>
      <c r="P364" s="170"/>
      <c r="Q364" s="170"/>
      <c r="R364" s="170">
        <v>0.05</v>
      </c>
      <c r="S364" s="170"/>
      <c r="T364" s="170"/>
      <c r="U364" s="170">
        <v>0.75</v>
      </c>
      <c r="V364" s="170"/>
      <c r="W364" s="170"/>
      <c r="X364" s="1"/>
      <c r="Y364" s="1"/>
      <c r="Z364" s="1"/>
    </row>
    <row r="365" spans="1:26" ht="15.4" customHeight="1">
      <c r="A365" s="1"/>
      <c r="B365" s="168" t="s">
        <v>332</v>
      </c>
      <c r="C365" s="168"/>
      <c r="D365" s="168"/>
      <c r="E365" s="168"/>
      <c r="F365" s="168"/>
      <c r="G365" s="168"/>
      <c r="H365" s="168"/>
      <c r="I365" s="169"/>
      <c r="J365" s="169"/>
      <c r="K365" s="169"/>
      <c r="L365" s="170">
        <v>26.75</v>
      </c>
      <c r="M365" s="170"/>
      <c r="N365" s="170"/>
      <c r="O365" s="170"/>
      <c r="P365" s="170"/>
      <c r="Q365" s="170"/>
      <c r="R365" s="170">
        <v>0.05</v>
      </c>
      <c r="S365" s="170"/>
      <c r="T365" s="170"/>
      <c r="U365" s="171">
        <v>1.34</v>
      </c>
      <c r="V365" s="171"/>
      <c r="W365" s="171"/>
      <c r="X365" s="1"/>
      <c r="Y365" s="1"/>
      <c r="Z365" s="1"/>
    </row>
    <row r="366" spans="1:26" ht="15.4" customHeight="1">
      <c r="A366" s="1"/>
      <c r="B366" s="172"/>
      <c r="C366" s="172"/>
      <c r="D366" s="172"/>
      <c r="E366" s="172"/>
      <c r="F366" s="173"/>
      <c r="G366" s="173"/>
      <c r="H366" s="173"/>
      <c r="I366" s="173"/>
      <c r="J366" s="173"/>
      <c r="K366" s="173"/>
      <c r="L366" s="174"/>
      <c r="M366" s="174"/>
      <c r="N366" s="174"/>
      <c r="O366" s="174"/>
      <c r="P366" s="174"/>
      <c r="Q366" s="174"/>
      <c r="R366" s="174"/>
      <c r="S366" s="174"/>
      <c r="T366" s="174"/>
      <c r="U366" s="175">
        <v>88.03</v>
      </c>
      <c r="V366" s="175"/>
      <c r="W366" s="175"/>
      <c r="X366" s="11">
        <v>88.03</v>
      </c>
      <c r="Y366" s="1"/>
      <c r="Z366" s="1"/>
    </row>
    <row r="367" spans="1:26" ht="15.4" customHeight="1">
      <c r="A367" s="1"/>
      <c r="B367" s="159" t="s">
        <v>356</v>
      </c>
      <c r="C367" s="159"/>
      <c r="D367" s="159"/>
      <c r="E367" s="159"/>
      <c r="F367" s="160" t="s">
        <v>270</v>
      </c>
      <c r="G367" s="160"/>
      <c r="H367" s="160"/>
      <c r="I367" s="160"/>
      <c r="J367" s="160"/>
      <c r="K367" s="160"/>
      <c r="L367" s="160" t="s">
        <v>281</v>
      </c>
      <c r="M367" s="160"/>
      <c r="N367" s="160"/>
      <c r="O367" s="160" t="s">
        <v>271</v>
      </c>
      <c r="P367" s="160"/>
      <c r="Q367" s="160"/>
      <c r="R367" s="160" t="s">
        <v>272</v>
      </c>
      <c r="S367" s="160"/>
      <c r="T367" s="160"/>
      <c r="U367" s="160" t="s">
        <v>273</v>
      </c>
      <c r="V367" s="160"/>
      <c r="W367" s="160"/>
      <c r="X367" s="9" t="s">
        <v>274</v>
      </c>
      <c r="Y367" s="1"/>
      <c r="Z367" s="1"/>
    </row>
    <row r="368" spans="1:26" ht="15.4" customHeight="1">
      <c r="A368" s="1"/>
      <c r="B368" s="156" t="s">
        <v>357</v>
      </c>
      <c r="C368" s="156"/>
      <c r="D368" s="156"/>
      <c r="E368" s="156"/>
      <c r="F368" s="156"/>
      <c r="G368" s="156"/>
      <c r="H368" s="156"/>
      <c r="I368" s="161"/>
      <c r="J368" s="161"/>
      <c r="K368" s="161"/>
      <c r="L368" s="162">
        <v>13.7</v>
      </c>
      <c r="M368" s="162"/>
      <c r="N368" s="162"/>
      <c r="O368" s="162">
        <v>0.9</v>
      </c>
      <c r="P368" s="162"/>
      <c r="Q368" s="162"/>
      <c r="R368" s="162">
        <v>0.4</v>
      </c>
      <c r="S368" s="162"/>
      <c r="T368" s="162"/>
      <c r="U368" s="162">
        <v>24.01</v>
      </c>
      <c r="V368" s="162"/>
      <c r="W368" s="162"/>
      <c r="X368" s="4"/>
      <c r="Y368" s="1"/>
      <c r="Z368" s="1"/>
    </row>
    <row r="369" spans="1:26" ht="15.4" customHeight="1">
      <c r="A369" s="1"/>
      <c r="B369" s="168" t="s">
        <v>358</v>
      </c>
      <c r="C369" s="168"/>
      <c r="D369" s="168"/>
      <c r="E369" s="168"/>
      <c r="F369" s="168"/>
      <c r="G369" s="168"/>
      <c r="H369" s="168"/>
      <c r="I369" s="169"/>
      <c r="J369" s="169"/>
      <c r="K369" s="169"/>
      <c r="L369" s="170">
        <v>12.7</v>
      </c>
      <c r="M369" s="170"/>
      <c r="N369" s="170"/>
      <c r="O369" s="170">
        <v>0.9</v>
      </c>
      <c r="P369" s="170"/>
      <c r="Q369" s="170"/>
      <c r="R369" s="170">
        <v>0.4</v>
      </c>
      <c r="S369" s="170"/>
      <c r="T369" s="170"/>
      <c r="U369" s="170">
        <v>21.95</v>
      </c>
      <c r="V369" s="170"/>
      <c r="W369" s="170"/>
      <c r="X369" s="1"/>
      <c r="Y369" s="1"/>
      <c r="Z369" s="1"/>
    </row>
    <row r="370" spans="1:26" ht="15.4" customHeight="1">
      <c r="A370" s="1"/>
      <c r="B370" s="168" t="s">
        <v>359</v>
      </c>
      <c r="C370" s="168"/>
      <c r="D370" s="168"/>
      <c r="E370" s="168"/>
      <c r="F370" s="168"/>
      <c r="G370" s="168"/>
      <c r="H370" s="168"/>
      <c r="I370" s="169"/>
      <c r="J370" s="169"/>
      <c r="K370" s="169"/>
      <c r="L370" s="170">
        <v>2.35</v>
      </c>
      <c r="M370" s="170"/>
      <c r="N370" s="170"/>
      <c r="O370" s="170">
        <v>0.9</v>
      </c>
      <c r="P370" s="170"/>
      <c r="Q370" s="170"/>
      <c r="R370" s="170">
        <v>0.7</v>
      </c>
      <c r="S370" s="170"/>
      <c r="T370" s="170"/>
      <c r="U370" s="170">
        <v>6.04</v>
      </c>
      <c r="V370" s="170"/>
      <c r="W370" s="170"/>
      <c r="X370" s="1"/>
      <c r="Y370" s="1"/>
      <c r="Z370" s="1"/>
    </row>
    <row r="371" spans="1:26" ht="15.4" customHeight="1">
      <c r="A371" s="1"/>
      <c r="B371" s="168" t="s">
        <v>360</v>
      </c>
      <c r="C371" s="168"/>
      <c r="D371" s="168"/>
      <c r="E371" s="168"/>
      <c r="F371" s="168"/>
      <c r="G371" s="168"/>
      <c r="H371" s="168"/>
      <c r="I371" s="169"/>
      <c r="J371" s="169"/>
      <c r="K371" s="169"/>
      <c r="L371" s="170">
        <v>31.9</v>
      </c>
      <c r="M371" s="170"/>
      <c r="N371" s="170"/>
      <c r="O371" s="170">
        <v>0.9</v>
      </c>
      <c r="P371" s="170"/>
      <c r="Q371" s="170"/>
      <c r="R371" s="170">
        <v>0.4</v>
      </c>
      <c r="S371" s="170"/>
      <c r="T371" s="170"/>
      <c r="U371" s="171">
        <v>54.95</v>
      </c>
      <c r="V371" s="171"/>
      <c r="W371" s="171"/>
      <c r="X371" s="1"/>
      <c r="Y371" s="1"/>
      <c r="Z371" s="1"/>
    </row>
    <row r="372" spans="1:26" ht="15.4" customHeight="1">
      <c r="A372" s="1"/>
      <c r="B372" s="172"/>
      <c r="C372" s="172"/>
      <c r="D372" s="172"/>
      <c r="E372" s="172"/>
      <c r="F372" s="173"/>
      <c r="G372" s="173"/>
      <c r="H372" s="173"/>
      <c r="I372" s="173"/>
      <c r="J372" s="173"/>
      <c r="K372" s="173"/>
      <c r="L372" s="174"/>
      <c r="M372" s="174"/>
      <c r="N372" s="174"/>
      <c r="O372" s="174"/>
      <c r="P372" s="174"/>
      <c r="Q372" s="174"/>
      <c r="R372" s="174"/>
      <c r="S372" s="174"/>
      <c r="T372" s="174"/>
      <c r="U372" s="175">
        <v>106.95</v>
      </c>
      <c r="V372" s="175"/>
      <c r="W372" s="175"/>
      <c r="X372" s="11">
        <v>106.95</v>
      </c>
      <c r="Y372" s="1"/>
      <c r="Z372" s="1"/>
    </row>
    <row r="373" spans="1:26" ht="24.75" customHeight="1">
      <c r="A373" s="1"/>
      <c r="B373" s="159" t="s">
        <v>473</v>
      </c>
      <c r="C373" s="159"/>
      <c r="D373" s="159"/>
      <c r="E373" s="159"/>
      <c r="F373" s="160" t="s">
        <v>270</v>
      </c>
      <c r="G373" s="160"/>
      <c r="H373" s="160"/>
      <c r="I373" s="160"/>
      <c r="J373" s="160"/>
      <c r="K373" s="160"/>
      <c r="L373" s="160" t="s">
        <v>281</v>
      </c>
      <c r="M373" s="160"/>
      <c r="N373" s="160"/>
      <c r="O373" s="160" t="s">
        <v>271</v>
      </c>
      <c r="P373" s="160"/>
      <c r="Q373" s="160"/>
      <c r="R373" s="160" t="s">
        <v>270</v>
      </c>
      <c r="S373" s="160"/>
      <c r="T373" s="160"/>
      <c r="U373" s="160" t="s">
        <v>273</v>
      </c>
      <c r="V373" s="160"/>
      <c r="W373" s="160"/>
      <c r="X373" s="9" t="s">
        <v>274</v>
      </c>
      <c r="Y373" s="1"/>
      <c r="Z373" s="1"/>
    </row>
    <row r="374" spans="1:26" ht="21.6" customHeight="1">
      <c r="A374" s="1"/>
      <c r="B374" s="156" t="s">
        <v>362</v>
      </c>
      <c r="C374" s="156"/>
      <c r="D374" s="156"/>
      <c r="E374" s="156"/>
      <c r="F374" s="156"/>
      <c r="G374" s="156"/>
      <c r="H374" s="156"/>
      <c r="I374" s="161"/>
      <c r="J374" s="161"/>
      <c r="K374" s="161"/>
      <c r="L374" s="162">
        <v>13.35</v>
      </c>
      <c r="M374" s="162"/>
      <c r="N374" s="162"/>
      <c r="O374" s="162">
        <v>1.65</v>
      </c>
      <c r="P374" s="162"/>
      <c r="Q374" s="162"/>
      <c r="R374" s="162"/>
      <c r="S374" s="162"/>
      <c r="T374" s="162"/>
      <c r="U374" s="162">
        <v>22.03</v>
      </c>
      <c r="V374" s="162"/>
      <c r="W374" s="162"/>
      <c r="X374" s="4"/>
      <c r="Y374" s="1"/>
      <c r="Z374" s="1"/>
    </row>
    <row r="375" spans="1:26" ht="21.6" customHeight="1">
      <c r="A375" s="1"/>
      <c r="B375" s="168" t="s">
        <v>363</v>
      </c>
      <c r="C375" s="168"/>
      <c r="D375" s="168"/>
      <c r="E375" s="168"/>
      <c r="F375" s="168"/>
      <c r="G375" s="168"/>
      <c r="H375" s="168"/>
      <c r="I375" s="169"/>
      <c r="J375" s="169"/>
      <c r="K375" s="169"/>
      <c r="L375" s="170">
        <v>6.9</v>
      </c>
      <c r="M375" s="170"/>
      <c r="N375" s="170"/>
      <c r="O375" s="170">
        <v>1.05</v>
      </c>
      <c r="P375" s="170"/>
      <c r="Q375" s="170"/>
      <c r="R375" s="170"/>
      <c r="S375" s="170"/>
      <c r="T375" s="170"/>
      <c r="U375" s="170">
        <v>7.25</v>
      </c>
      <c r="V375" s="170"/>
      <c r="W375" s="170"/>
      <c r="X375" s="1"/>
      <c r="Y375" s="1"/>
      <c r="Z375" s="1"/>
    </row>
    <row r="376" spans="1:26" ht="15.4" customHeight="1">
      <c r="A376" s="1"/>
      <c r="B376" s="168" t="s">
        <v>474</v>
      </c>
      <c r="C376" s="168"/>
      <c r="D376" s="168"/>
      <c r="E376" s="168"/>
      <c r="F376" s="168"/>
      <c r="G376" s="168"/>
      <c r="H376" s="168"/>
      <c r="I376" s="169"/>
      <c r="J376" s="169"/>
      <c r="K376" s="169"/>
      <c r="L376" s="170">
        <v>14</v>
      </c>
      <c r="M376" s="170"/>
      <c r="N376" s="170"/>
      <c r="O376" s="170">
        <v>0.45</v>
      </c>
      <c r="P376" s="170"/>
      <c r="Q376" s="170"/>
      <c r="R376" s="170"/>
      <c r="S376" s="170"/>
      <c r="T376" s="170"/>
      <c r="U376" s="171">
        <v>6.3</v>
      </c>
      <c r="V376" s="171"/>
      <c r="W376" s="171"/>
      <c r="X376" s="1"/>
      <c r="Y376" s="1"/>
      <c r="Z376" s="1"/>
    </row>
    <row r="377" spans="1:26" ht="15.4" customHeight="1">
      <c r="A377" s="1"/>
      <c r="B377" s="172"/>
      <c r="C377" s="172"/>
      <c r="D377" s="172"/>
      <c r="E377" s="172"/>
      <c r="F377" s="173"/>
      <c r="G377" s="173"/>
      <c r="H377" s="173"/>
      <c r="I377" s="173"/>
      <c r="J377" s="173"/>
      <c r="K377" s="173"/>
      <c r="L377" s="174"/>
      <c r="M377" s="174"/>
      <c r="N377" s="174"/>
      <c r="O377" s="174"/>
      <c r="P377" s="174"/>
      <c r="Q377" s="174"/>
      <c r="R377" s="174"/>
      <c r="S377" s="174"/>
      <c r="T377" s="174"/>
      <c r="U377" s="167">
        <v>35.58</v>
      </c>
      <c r="V377" s="167"/>
      <c r="W377" s="167"/>
      <c r="X377" s="11">
        <v>35.58</v>
      </c>
      <c r="Y377" s="1"/>
      <c r="Z377" s="1"/>
    </row>
    <row r="378" spans="1:26" ht="15.4" customHeight="1">
      <c r="A378" s="1"/>
      <c r="B378" s="164"/>
      <c r="C378" s="164"/>
      <c r="D378" s="164"/>
      <c r="E378" s="164"/>
      <c r="F378" s="165"/>
      <c r="G378" s="165"/>
      <c r="H378" s="165"/>
      <c r="I378" s="165"/>
      <c r="J378" s="165"/>
      <c r="K378" s="165"/>
      <c r="L378" s="166"/>
      <c r="M378" s="166"/>
      <c r="N378" s="166"/>
      <c r="O378" s="166"/>
      <c r="P378" s="166"/>
      <c r="Q378" s="166"/>
      <c r="R378" s="166"/>
      <c r="S378" s="166"/>
      <c r="T378" s="166"/>
      <c r="U378" s="167">
        <v>752.01</v>
      </c>
      <c r="V378" s="167"/>
      <c r="W378" s="167"/>
      <c r="X378" s="10">
        <v>752.01</v>
      </c>
      <c r="Y378" s="1"/>
      <c r="Z378" s="1"/>
    </row>
    <row r="379" spans="1:26" ht="15.4" customHeight="1">
      <c r="A379" s="1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153" t="s">
        <v>276</v>
      </c>
      <c r="R379" s="153"/>
      <c r="S379" s="153"/>
      <c r="T379" s="153"/>
      <c r="U379" s="153"/>
      <c r="V379" s="153"/>
      <c r="W379" s="153"/>
      <c r="X379" s="6">
        <v>752.01</v>
      </c>
      <c r="Y379" s="1"/>
      <c r="Z379" s="1"/>
    </row>
    <row r="380" spans="1:26" ht="21.6" customHeight="1">
      <c r="A380" s="154" t="s">
        <v>475</v>
      </c>
      <c r="B380" s="154"/>
      <c r="C380" s="5" t="s">
        <v>268</v>
      </c>
      <c r="D380" s="158" t="s">
        <v>55</v>
      </c>
      <c r="E380" s="158"/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"/>
      <c r="Y380" s="1"/>
      <c r="Z380" s="1"/>
    </row>
    <row r="381" spans="1:26" ht="15.4" customHeight="1">
      <c r="A381" s="1"/>
      <c r="B381" s="159" t="s">
        <v>476</v>
      </c>
      <c r="C381" s="159"/>
      <c r="D381" s="159"/>
      <c r="E381" s="159"/>
      <c r="F381" s="160" t="s">
        <v>270</v>
      </c>
      <c r="G381" s="160"/>
      <c r="H381" s="160"/>
      <c r="I381" s="160"/>
      <c r="J381" s="160"/>
      <c r="K381" s="160"/>
      <c r="L381" s="160" t="s">
        <v>281</v>
      </c>
      <c r="M381" s="160"/>
      <c r="N381" s="160"/>
      <c r="O381" s="160" t="s">
        <v>271</v>
      </c>
      <c r="P381" s="160"/>
      <c r="Q381" s="160"/>
      <c r="R381" s="160" t="s">
        <v>270</v>
      </c>
      <c r="S381" s="160"/>
      <c r="T381" s="160"/>
      <c r="U381" s="160" t="s">
        <v>273</v>
      </c>
      <c r="V381" s="160"/>
      <c r="W381" s="160"/>
      <c r="X381" s="9" t="s">
        <v>274</v>
      </c>
      <c r="Y381" s="1"/>
      <c r="Z381" s="1"/>
    </row>
    <row r="382" spans="1:26" ht="21.6" customHeight="1">
      <c r="A382" s="1"/>
      <c r="B382" s="156" t="s">
        <v>362</v>
      </c>
      <c r="C382" s="156"/>
      <c r="D382" s="156"/>
      <c r="E382" s="156"/>
      <c r="F382" s="156"/>
      <c r="G382" s="156"/>
      <c r="H382" s="156"/>
      <c r="I382" s="161"/>
      <c r="J382" s="161"/>
      <c r="K382" s="161"/>
      <c r="L382" s="162">
        <v>13.35</v>
      </c>
      <c r="M382" s="162"/>
      <c r="N382" s="162"/>
      <c r="O382" s="162">
        <v>2.4500000000000002</v>
      </c>
      <c r="P382" s="162"/>
      <c r="Q382" s="162"/>
      <c r="R382" s="162"/>
      <c r="S382" s="162"/>
      <c r="T382" s="162"/>
      <c r="U382" s="162">
        <v>32.71</v>
      </c>
      <c r="V382" s="162"/>
      <c r="W382" s="162"/>
      <c r="X382" s="4"/>
      <c r="Y382" s="1"/>
      <c r="Z382" s="1"/>
    </row>
    <row r="383" spans="1:26" ht="21.6" customHeight="1">
      <c r="A383" s="1"/>
      <c r="B383" s="168" t="s">
        <v>363</v>
      </c>
      <c r="C383" s="168"/>
      <c r="D383" s="168"/>
      <c r="E383" s="168"/>
      <c r="F383" s="168"/>
      <c r="G383" s="168"/>
      <c r="H383" s="168"/>
      <c r="I383" s="169"/>
      <c r="J383" s="169"/>
      <c r="K383" s="169"/>
      <c r="L383" s="170">
        <v>6.9</v>
      </c>
      <c r="M383" s="170"/>
      <c r="N383" s="170"/>
      <c r="O383" s="170">
        <v>1.45</v>
      </c>
      <c r="P383" s="170"/>
      <c r="Q383" s="170"/>
      <c r="R383" s="170"/>
      <c r="S383" s="170"/>
      <c r="T383" s="170"/>
      <c r="U383" s="171">
        <v>10.01</v>
      </c>
      <c r="V383" s="171"/>
      <c r="W383" s="171"/>
      <c r="X383" s="1"/>
      <c r="Y383" s="1"/>
      <c r="Z383" s="1"/>
    </row>
    <row r="384" spans="1:26" ht="15.4" customHeight="1">
      <c r="A384" s="1"/>
      <c r="B384" s="172"/>
      <c r="C384" s="172"/>
      <c r="D384" s="172"/>
      <c r="E384" s="172"/>
      <c r="F384" s="173"/>
      <c r="G384" s="173"/>
      <c r="H384" s="173"/>
      <c r="I384" s="173"/>
      <c r="J384" s="173"/>
      <c r="K384" s="173"/>
      <c r="L384" s="174"/>
      <c r="M384" s="174"/>
      <c r="N384" s="174"/>
      <c r="O384" s="174"/>
      <c r="P384" s="174"/>
      <c r="Q384" s="174"/>
      <c r="R384" s="174"/>
      <c r="S384" s="174"/>
      <c r="T384" s="174"/>
      <c r="U384" s="175">
        <v>42.72</v>
      </c>
      <c r="V384" s="175"/>
      <c r="W384" s="175"/>
      <c r="X384" s="11">
        <v>42.72</v>
      </c>
      <c r="Y384" s="1"/>
      <c r="Z384" s="1"/>
    </row>
    <row r="385" spans="1:26" ht="15.4" customHeight="1">
      <c r="A385" s="1"/>
      <c r="B385" s="159" t="s">
        <v>477</v>
      </c>
      <c r="C385" s="159"/>
      <c r="D385" s="159"/>
      <c r="E385" s="159"/>
      <c r="F385" s="160" t="s">
        <v>270</v>
      </c>
      <c r="G385" s="160"/>
      <c r="H385" s="160"/>
      <c r="I385" s="160"/>
      <c r="J385" s="160"/>
      <c r="K385" s="160"/>
      <c r="L385" s="160" t="s">
        <v>365</v>
      </c>
      <c r="M385" s="160"/>
      <c r="N385" s="160"/>
      <c r="O385" s="160" t="s">
        <v>366</v>
      </c>
      <c r="P385" s="160"/>
      <c r="Q385" s="160"/>
      <c r="R385" s="160" t="s">
        <v>270</v>
      </c>
      <c r="S385" s="160"/>
      <c r="T385" s="160"/>
      <c r="U385" s="160" t="s">
        <v>273</v>
      </c>
      <c r="V385" s="160"/>
      <c r="W385" s="160"/>
      <c r="X385" s="9" t="s">
        <v>274</v>
      </c>
      <c r="Y385" s="1"/>
      <c r="Z385" s="1"/>
    </row>
    <row r="386" spans="1:26" ht="21.6" customHeight="1">
      <c r="A386" s="1"/>
      <c r="B386" s="156" t="s">
        <v>367</v>
      </c>
      <c r="C386" s="156"/>
      <c r="D386" s="156"/>
      <c r="E386" s="156"/>
      <c r="F386" s="156"/>
      <c r="G386" s="156"/>
      <c r="H386" s="156"/>
      <c r="I386" s="161"/>
      <c r="J386" s="161"/>
      <c r="K386" s="161"/>
      <c r="L386" s="162">
        <v>27.22</v>
      </c>
      <c r="M386" s="162"/>
      <c r="N386" s="162"/>
      <c r="O386" s="162">
        <v>22.95</v>
      </c>
      <c r="P386" s="162"/>
      <c r="Q386" s="162"/>
      <c r="R386" s="162"/>
      <c r="S386" s="162"/>
      <c r="T386" s="162"/>
      <c r="U386" s="162">
        <v>50.17</v>
      </c>
      <c r="V386" s="162"/>
      <c r="W386" s="162"/>
      <c r="X386" s="4"/>
      <c r="Y386" s="1"/>
      <c r="Z386" s="1"/>
    </row>
    <row r="387" spans="1:26" ht="21.6" customHeight="1">
      <c r="A387" s="1"/>
      <c r="B387" s="168" t="s">
        <v>368</v>
      </c>
      <c r="C387" s="168"/>
      <c r="D387" s="168"/>
      <c r="E387" s="168"/>
      <c r="F387" s="168"/>
      <c r="G387" s="168"/>
      <c r="H387" s="168"/>
      <c r="I387" s="169"/>
      <c r="J387" s="169"/>
      <c r="K387" s="169"/>
      <c r="L387" s="170">
        <v>29.85</v>
      </c>
      <c r="M387" s="170"/>
      <c r="N387" s="170"/>
      <c r="O387" s="170">
        <v>27.35</v>
      </c>
      <c r="P387" s="170"/>
      <c r="Q387" s="170"/>
      <c r="R387" s="170"/>
      <c r="S387" s="170"/>
      <c r="T387" s="170"/>
      <c r="U387" s="170">
        <v>57.2</v>
      </c>
      <c r="V387" s="170"/>
      <c r="W387" s="170"/>
      <c r="X387" s="1"/>
      <c r="Y387" s="1"/>
      <c r="Z387" s="1"/>
    </row>
    <row r="388" spans="1:26" ht="21.6" customHeight="1">
      <c r="A388" s="1"/>
      <c r="B388" s="168" t="s">
        <v>369</v>
      </c>
      <c r="C388" s="168"/>
      <c r="D388" s="168"/>
      <c r="E388" s="168"/>
      <c r="F388" s="168"/>
      <c r="G388" s="168"/>
      <c r="H388" s="168"/>
      <c r="I388" s="169"/>
      <c r="J388" s="169"/>
      <c r="K388" s="169"/>
      <c r="L388" s="170">
        <v>56.2</v>
      </c>
      <c r="M388" s="170"/>
      <c r="N388" s="170"/>
      <c r="O388" s="170">
        <v>29.3</v>
      </c>
      <c r="P388" s="170"/>
      <c r="Q388" s="170"/>
      <c r="R388" s="170"/>
      <c r="S388" s="170"/>
      <c r="T388" s="170"/>
      <c r="U388" s="170">
        <v>85.5</v>
      </c>
      <c r="V388" s="170"/>
      <c r="W388" s="170"/>
      <c r="X388" s="1"/>
      <c r="Y388" s="1"/>
      <c r="Z388" s="1"/>
    </row>
    <row r="389" spans="1:26" ht="21.6" customHeight="1">
      <c r="A389" s="1"/>
      <c r="B389" s="168" t="s">
        <v>370</v>
      </c>
      <c r="C389" s="168"/>
      <c r="D389" s="168"/>
      <c r="E389" s="168"/>
      <c r="F389" s="168"/>
      <c r="G389" s="168"/>
      <c r="H389" s="168"/>
      <c r="I389" s="169"/>
      <c r="J389" s="169"/>
      <c r="K389" s="169"/>
      <c r="L389" s="170">
        <v>4</v>
      </c>
      <c r="M389" s="170"/>
      <c r="N389" s="170"/>
      <c r="O389" s="170">
        <v>2.9</v>
      </c>
      <c r="P389" s="170"/>
      <c r="Q389" s="170"/>
      <c r="R389" s="170"/>
      <c r="S389" s="170"/>
      <c r="T389" s="170"/>
      <c r="U389" s="171">
        <v>6.9</v>
      </c>
      <c r="V389" s="171"/>
      <c r="W389" s="171"/>
      <c r="X389" s="1"/>
      <c r="Y389" s="1"/>
      <c r="Z389" s="1"/>
    </row>
    <row r="390" spans="1:26" ht="15.4" customHeight="1">
      <c r="A390" s="1"/>
      <c r="B390" s="172"/>
      <c r="C390" s="172"/>
      <c r="D390" s="172"/>
      <c r="E390" s="172"/>
      <c r="F390" s="173"/>
      <c r="G390" s="173"/>
      <c r="H390" s="173"/>
      <c r="I390" s="173"/>
      <c r="J390" s="173"/>
      <c r="K390" s="173"/>
      <c r="L390" s="174"/>
      <c r="M390" s="174"/>
      <c r="N390" s="174"/>
      <c r="O390" s="174"/>
      <c r="P390" s="174"/>
      <c r="Q390" s="174"/>
      <c r="R390" s="174"/>
      <c r="S390" s="174"/>
      <c r="T390" s="174"/>
      <c r="U390" s="167">
        <v>199.77</v>
      </c>
      <c r="V390" s="167"/>
      <c r="W390" s="167"/>
      <c r="X390" s="11">
        <v>199.77</v>
      </c>
      <c r="Y390" s="1"/>
      <c r="Z390" s="1"/>
    </row>
    <row r="391" spans="1:26" ht="15.4" customHeight="1">
      <c r="A391" s="1"/>
      <c r="B391" s="164"/>
      <c r="C391" s="164"/>
      <c r="D391" s="164"/>
      <c r="E391" s="164"/>
      <c r="F391" s="165"/>
      <c r="G391" s="165"/>
      <c r="H391" s="165"/>
      <c r="I391" s="165"/>
      <c r="J391" s="165"/>
      <c r="K391" s="165"/>
      <c r="L391" s="166"/>
      <c r="M391" s="166"/>
      <c r="N391" s="166"/>
      <c r="O391" s="166"/>
      <c r="P391" s="166"/>
      <c r="Q391" s="166"/>
      <c r="R391" s="166"/>
      <c r="S391" s="166"/>
      <c r="T391" s="166"/>
      <c r="U391" s="167">
        <v>242.49</v>
      </c>
      <c r="V391" s="167"/>
      <c r="W391" s="167"/>
      <c r="X391" s="10">
        <v>242.49</v>
      </c>
      <c r="Y391" s="1"/>
      <c r="Z391" s="1"/>
    </row>
    <row r="392" spans="1:26" ht="15.4" customHeight="1">
      <c r="A392" s="1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153" t="s">
        <v>276</v>
      </c>
      <c r="R392" s="153"/>
      <c r="S392" s="153"/>
      <c r="T392" s="153"/>
      <c r="U392" s="153"/>
      <c r="V392" s="153"/>
      <c r="W392" s="153"/>
      <c r="X392" s="6">
        <v>242.49</v>
      </c>
      <c r="Y392" s="1"/>
      <c r="Z392" s="1"/>
    </row>
    <row r="393" spans="1:26" ht="15.4" customHeight="1">
      <c r="A393" s="154" t="s">
        <v>478</v>
      </c>
      <c r="B393" s="154"/>
      <c r="C393" s="5" t="s">
        <v>268</v>
      </c>
      <c r="D393" s="158" t="s">
        <v>56</v>
      </c>
      <c r="E393" s="158"/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"/>
      <c r="Y393" s="1"/>
      <c r="Z393" s="1"/>
    </row>
    <row r="394" spans="1:26" ht="15.4" customHeight="1">
      <c r="A394" s="1"/>
      <c r="B394" s="159"/>
      <c r="C394" s="159"/>
      <c r="D394" s="159"/>
      <c r="E394" s="159"/>
      <c r="F394" s="160" t="s">
        <v>261</v>
      </c>
      <c r="G394" s="160"/>
      <c r="H394" s="160"/>
      <c r="I394" s="160"/>
      <c r="J394" s="160"/>
      <c r="K394" s="160"/>
      <c r="L394" s="160" t="s">
        <v>281</v>
      </c>
      <c r="M394" s="160"/>
      <c r="N394" s="160"/>
      <c r="O394" s="160" t="s">
        <v>271</v>
      </c>
      <c r="P394" s="160"/>
      <c r="Q394" s="160"/>
      <c r="R394" s="160" t="s">
        <v>272</v>
      </c>
      <c r="S394" s="160"/>
      <c r="T394" s="160"/>
      <c r="U394" s="160" t="s">
        <v>273</v>
      </c>
      <c r="V394" s="160"/>
      <c r="W394" s="160"/>
      <c r="X394" s="9" t="s">
        <v>274</v>
      </c>
      <c r="Y394" s="1"/>
      <c r="Z394" s="1"/>
    </row>
    <row r="395" spans="1:26" ht="15.4" customHeight="1">
      <c r="A395" s="1"/>
      <c r="B395" s="156" t="s">
        <v>479</v>
      </c>
      <c r="C395" s="156"/>
      <c r="D395" s="156"/>
      <c r="E395" s="156"/>
      <c r="F395" s="156"/>
      <c r="G395" s="156"/>
      <c r="H395" s="156"/>
      <c r="I395" s="161"/>
      <c r="J395" s="161"/>
      <c r="K395" s="161"/>
      <c r="L395" s="162">
        <v>45.4</v>
      </c>
      <c r="M395" s="162"/>
      <c r="N395" s="162"/>
      <c r="O395" s="162"/>
      <c r="P395" s="162"/>
      <c r="Q395" s="162"/>
      <c r="R395" s="162">
        <v>1</v>
      </c>
      <c r="S395" s="162"/>
      <c r="T395" s="162"/>
      <c r="U395" s="162">
        <v>45.4</v>
      </c>
      <c r="V395" s="162"/>
      <c r="W395" s="162"/>
      <c r="X395" s="4"/>
      <c r="Y395" s="1"/>
      <c r="Z395" s="1"/>
    </row>
    <row r="396" spans="1:26" ht="15.4" customHeight="1">
      <c r="A396" s="1"/>
      <c r="B396" s="168" t="s">
        <v>480</v>
      </c>
      <c r="C396" s="168"/>
      <c r="D396" s="168"/>
      <c r="E396" s="168"/>
      <c r="F396" s="168"/>
      <c r="G396" s="168"/>
      <c r="H396" s="168"/>
      <c r="I396" s="169"/>
      <c r="J396" s="169"/>
      <c r="K396" s="169"/>
      <c r="L396" s="170">
        <v>75.849999999999994</v>
      </c>
      <c r="M396" s="170"/>
      <c r="N396" s="170"/>
      <c r="O396" s="170"/>
      <c r="P396" s="170"/>
      <c r="Q396" s="170"/>
      <c r="R396" s="170">
        <v>1</v>
      </c>
      <c r="S396" s="170"/>
      <c r="T396" s="170"/>
      <c r="U396" s="170">
        <v>75.849999999999994</v>
      </c>
      <c r="V396" s="170"/>
      <c r="W396" s="170"/>
      <c r="X396" s="1"/>
      <c r="Y396" s="1"/>
      <c r="Z396" s="1"/>
    </row>
    <row r="397" spans="1:26" ht="15.4" customHeight="1">
      <c r="A397" s="1"/>
      <c r="B397" s="168" t="s">
        <v>481</v>
      </c>
      <c r="C397" s="168"/>
      <c r="D397" s="168"/>
      <c r="E397" s="168"/>
      <c r="F397" s="168"/>
      <c r="G397" s="168"/>
      <c r="H397" s="168"/>
      <c r="I397" s="169"/>
      <c r="J397" s="169"/>
      <c r="K397" s="169"/>
      <c r="L397" s="170">
        <v>3.1</v>
      </c>
      <c r="M397" s="170"/>
      <c r="N397" s="170"/>
      <c r="O397" s="170"/>
      <c r="P397" s="170"/>
      <c r="Q397" s="170"/>
      <c r="R397" s="170">
        <v>1.35</v>
      </c>
      <c r="S397" s="170"/>
      <c r="T397" s="170"/>
      <c r="U397" s="170">
        <v>4.1900000000000004</v>
      </c>
      <c r="V397" s="170"/>
      <c r="W397" s="170"/>
      <c r="X397" s="1"/>
      <c r="Y397" s="1"/>
      <c r="Z397" s="1"/>
    </row>
    <row r="398" spans="1:26" ht="15.4" customHeight="1">
      <c r="A398" s="1"/>
      <c r="B398" s="168" t="s">
        <v>482</v>
      </c>
      <c r="C398" s="168"/>
      <c r="D398" s="168"/>
      <c r="E398" s="168"/>
      <c r="F398" s="168"/>
      <c r="G398" s="168"/>
      <c r="H398" s="168"/>
      <c r="I398" s="169"/>
      <c r="J398" s="169"/>
      <c r="K398" s="169"/>
      <c r="L398" s="170">
        <v>4.2</v>
      </c>
      <c r="M398" s="170"/>
      <c r="N398" s="170"/>
      <c r="O398" s="170"/>
      <c r="P398" s="170"/>
      <c r="Q398" s="170"/>
      <c r="R398" s="170">
        <v>2.35</v>
      </c>
      <c r="S398" s="170"/>
      <c r="T398" s="170"/>
      <c r="U398" s="170">
        <v>9.8699999999999992</v>
      </c>
      <c r="V398" s="170"/>
      <c r="W398" s="170"/>
      <c r="X398" s="1"/>
      <c r="Y398" s="1"/>
      <c r="Z398" s="1"/>
    </row>
    <row r="399" spans="1:26" ht="15.4" customHeight="1">
      <c r="A399" s="1"/>
      <c r="B399" s="168" t="s">
        <v>483</v>
      </c>
      <c r="C399" s="168"/>
      <c r="D399" s="168"/>
      <c r="E399" s="168"/>
      <c r="F399" s="168"/>
      <c r="G399" s="168"/>
      <c r="H399" s="168"/>
      <c r="I399" s="169"/>
      <c r="J399" s="169"/>
      <c r="K399" s="169"/>
      <c r="L399" s="170">
        <v>22.5</v>
      </c>
      <c r="M399" s="170"/>
      <c r="N399" s="170"/>
      <c r="O399" s="170"/>
      <c r="P399" s="170"/>
      <c r="Q399" s="170"/>
      <c r="R399" s="170">
        <v>2.35</v>
      </c>
      <c r="S399" s="170"/>
      <c r="T399" s="170"/>
      <c r="U399" s="170">
        <v>52.88</v>
      </c>
      <c r="V399" s="170"/>
      <c r="W399" s="170"/>
      <c r="X399" s="1"/>
      <c r="Y399" s="1"/>
      <c r="Z399" s="1"/>
    </row>
    <row r="400" spans="1:26" ht="15.4" customHeight="1">
      <c r="A400" s="1"/>
      <c r="B400" s="168" t="s">
        <v>484</v>
      </c>
      <c r="C400" s="168"/>
      <c r="D400" s="168"/>
      <c r="E400" s="168"/>
      <c r="F400" s="168"/>
      <c r="G400" s="168"/>
      <c r="H400" s="168"/>
      <c r="I400" s="169"/>
      <c r="J400" s="169"/>
      <c r="K400" s="169"/>
      <c r="L400" s="170">
        <v>5.7</v>
      </c>
      <c r="M400" s="170"/>
      <c r="N400" s="170"/>
      <c r="O400" s="170"/>
      <c r="P400" s="170"/>
      <c r="Q400" s="170"/>
      <c r="R400" s="170">
        <v>1.35</v>
      </c>
      <c r="S400" s="170"/>
      <c r="T400" s="170"/>
      <c r="U400" s="170">
        <v>7.7</v>
      </c>
      <c r="V400" s="170"/>
      <c r="W400" s="170"/>
      <c r="X400" s="1"/>
      <c r="Y400" s="1"/>
      <c r="Z400" s="1"/>
    </row>
    <row r="401" spans="1:26" ht="15.4" customHeight="1">
      <c r="A401" s="1"/>
      <c r="B401" s="168" t="s">
        <v>485</v>
      </c>
      <c r="C401" s="168"/>
      <c r="D401" s="168"/>
      <c r="E401" s="168"/>
      <c r="F401" s="168"/>
      <c r="G401" s="168"/>
      <c r="H401" s="168"/>
      <c r="I401" s="169"/>
      <c r="J401" s="169"/>
      <c r="K401" s="169"/>
      <c r="L401" s="170">
        <v>5.3</v>
      </c>
      <c r="M401" s="170"/>
      <c r="N401" s="170"/>
      <c r="O401" s="170"/>
      <c r="P401" s="170"/>
      <c r="Q401" s="170"/>
      <c r="R401" s="170">
        <v>2.2000000000000002</v>
      </c>
      <c r="S401" s="170"/>
      <c r="T401" s="170"/>
      <c r="U401" s="170">
        <v>11.66</v>
      </c>
      <c r="V401" s="170"/>
      <c r="W401" s="170"/>
      <c r="X401" s="1"/>
      <c r="Y401" s="1"/>
      <c r="Z401" s="1"/>
    </row>
    <row r="402" spans="1:26" ht="15.4" customHeight="1">
      <c r="A402" s="1"/>
      <c r="B402" s="168" t="s">
        <v>486</v>
      </c>
      <c r="C402" s="168"/>
      <c r="D402" s="168"/>
      <c r="E402" s="168"/>
      <c r="F402" s="168"/>
      <c r="G402" s="168"/>
      <c r="H402" s="168"/>
      <c r="I402" s="169"/>
      <c r="J402" s="169"/>
      <c r="K402" s="169"/>
      <c r="L402" s="170">
        <v>1.9</v>
      </c>
      <c r="M402" s="170"/>
      <c r="N402" s="170"/>
      <c r="O402" s="170">
        <v>2</v>
      </c>
      <c r="P402" s="170"/>
      <c r="Q402" s="170"/>
      <c r="R402" s="170"/>
      <c r="S402" s="170"/>
      <c r="T402" s="170"/>
      <c r="U402" s="170">
        <v>3.8</v>
      </c>
      <c r="V402" s="170"/>
      <c r="W402" s="170"/>
      <c r="X402" s="1"/>
      <c r="Y402" s="1"/>
      <c r="Z402" s="1"/>
    </row>
    <row r="403" spans="1:26" ht="30.95" customHeight="1">
      <c r="A403" s="1"/>
      <c r="B403" s="168" t="s">
        <v>487</v>
      </c>
      <c r="C403" s="168"/>
      <c r="D403" s="168"/>
      <c r="E403" s="168"/>
      <c r="F403" s="168"/>
      <c r="G403" s="168"/>
      <c r="H403" s="168"/>
      <c r="I403" s="169">
        <v>3</v>
      </c>
      <c r="J403" s="169"/>
      <c r="K403" s="169"/>
      <c r="L403" s="170">
        <v>13.8</v>
      </c>
      <c r="M403" s="170"/>
      <c r="N403" s="170"/>
      <c r="O403" s="170"/>
      <c r="P403" s="170"/>
      <c r="Q403" s="170"/>
      <c r="R403" s="170">
        <v>0.4</v>
      </c>
      <c r="S403" s="170"/>
      <c r="T403" s="170"/>
      <c r="U403" s="171">
        <v>16.559999999999999</v>
      </c>
      <c r="V403" s="171"/>
      <c r="W403" s="171"/>
      <c r="X403" s="1"/>
      <c r="Y403" s="1"/>
      <c r="Z403" s="1"/>
    </row>
    <row r="404" spans="1:26" ht="15.4" customHeight="1">
      <c r="A404" s="1"/>
      <c r="B404" s="164"/>
      <c r="C404" s="164"/>
      <c r="D404" s="164"/>
      <c r="E404" s="164"/>
      <c r="F404" s="165"/>
      <c r="G404" s="165"/>
      <c r="H404" s="165"/>
      <c r="I404" s="165"/>
      <c r="J404" s="165"/>
      <c r="K404" s="165"/>
      <c r="L404" s="166"/>
      <c r="M404" s="166"/>
      <c r="N404" s="166"/>
      <c r="O404" s="166"/>
      <c r="P404" s="166"/>
      <c r="Q404" s="166"/>
      <c r="R404" s="166"/>
      <c r="S404" s="166"/>
      <c r="T404" s="166"/>
      <c r="U404" s="167">
        <v>227.91</v>
      </c>
      <c r="V404" s="167"/>
      <c r="W404" s="167"/>
      <c r="X404" s="10">
        <v>227.91</v>
      </c>
      <c r="Y404" s="1"/>
      <c r="Z404" s="1"/>
    </row>
    <row r="405" spans="1:26" ht="15.4" customHeight="1">
      <c r="A405" s="1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153" t="s">
        <v>276</v>
      </c>
      <c r="R405" s="153"/>
      <c r="S405" s="153"/>
      <c r="T405" s="153"/>
      <c r="U405" s="153"/>
      <c r="V405" s="153"/>
      <c r="W405" s="153"/>
      <c r="X405" s="6">
        <v>227.91</v>
      </c>
      <c r="Y405" s="1"/>
      <c r="Z405" s="1"/>
    </row>
    <row r="406" spans="1:26" ht="21.6" customHeight="1">
      <c r="A406" s="154" t="s">
        <v>488</v>
      </c>
      <c r="B406" s="154"/>
      <c r="C406" s="5" t="s">
        <v>115</v>
      </c>
      <c r="D406" s="158" t="s">
        <v>57</v>
      </c>
      <c r="E406" s="158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"/>
      <c r="Y406" s="1"/>
      <c r="Z406" s="1"/>
    </row>
    <row r="407" spans="1:26" ht="24.75" customHeight="1">
      <c r="A407" s="1"/>
      <c r="B407" s="159" t="s">
        <v>489</v>
      </c>
      <c r="C407" s="159"/>
      <c r="D407" s="159"/>
      <c r="E407" s="159"/>
      <c r="F407" s="160" t="s">
        <v>270</v>
      </c>
      <c r="G407" s="160"/>
      <c r="H407" s="160"/>
      <c r="I407" s="160"/>
      <c r="J407" s="160"/>
      <c r="K407" s="160"/>
      <c r="L407" s="160" t="s">
        <v>281</v>
      </c>
      <c r="M407" s="160"/>
      <c r="N407" s="160"/>
      <c r="O407" s="160" t="s">
        <v>270</v>
      </c>
      <c r="P407" s="160"/>
      <c r="Q407" s="160"/>
      <c r="R407" s="160" t="s">
        <v>270</v>
      </c>
      <c r="S407" s="160"/>
      <c r="T407" s="160"/>
      <c r="U407" s="160" t="s">
        <v>273</v>
      </c>
      <c r="V407" s="160"/>
      <c r="W407" s="160"/>
      <c r="X407" s="9" t="s">
        <v>274</v>
      </c>
      <c r="Y407" s="1"/>
      <c r="Z407" s="1"/>
    </row>
    <row r="408" spans="1:26" ht="15.4" customHeight="1">
      <c r="A408" s="1"/>
      <c r="B408" s="156" t="s">
        <v>343</v>
      </c>
      <c r="C408" s="156"/>
      <c r="D408" s="156"/>
      <c r="E408" s="156"/>
      <c r="F408" s="156"/>
      <c r="G408" s="156"/>
      <c r="H408" s="156"/>
      <c r="I408" s="161"/>
      <c r="J408" s="161"/>
      <c r="K408" s="161"/>
      <c r="L408" s="162">
        <v>67.400000000000006</v>
      </c>
      <c r="M408" s="162"/>
      <c r="N408" s="162"/>
      <c r="O408" s="162"/>
      <c r="P408" s="162"/>
      <c r="Q408" s="162"/>
      <c r="R408" s="162"/>
      <c r="S408" s="162"/>
      <c r="T408" s="162"/>
      <c r="U408" s="162">
        <v>67.400000000000006</v>
      </c>
      <c r="V408" s="162"/>
      <c r="W408" s="162"/>
      <c r="X408" s="4"/>
      <c r="Y408" s="1"/>
      <c r="Z408" s="1"/>
    </row>
    <row r="409" spans="1:26" ht="15.4" customHeight="1">
      <c r="A409" s="1"/>
      <c r="B409" s="168" t="s">
        <v>344</v>
      </c>
      <c r="C409" s="168"/>
      <c r="D409" s="168"/>
      <c r="E409" s="168"/>
      <c r="F409" s="168"/>
      <c r="G409" s="168"/>
      <c r="H409" s="168"/>
      <c r="I409" s="169"/>
      <c r="J409" s="169"/>
      <c r="K409" s="169"/>
      <c r="L409" s="170">
        <v>147.4</v>
      </c>
      <c r="M409" s="170"/>
      <c r="N409" s="170"/>
      <c r="O409" s="170"/>
      <c r="P409" s="170"/>
      <c r="Q409" s="170"/>
      <c r="R409" s="170"/>
      <c r="S409" s="170"/>
      <c r="T409" s="170"/>
      <c r="U409" s="170">
        <v>147.4</v>
      </c>
      <c r="V409" s="170"/>
      <c r="W409" s="170"/>
      <c r="X409" s="1"/>
      <c r="Y409" s="1"/>
      <c r="Z409" s="1"/>
    </row>
    <row r="410" spans="1:26" ht="21.6" customHeight="1">
      <c r="A410" s="1"/>
      <c r="B410" s="168" t="s">
        <v>490</v>
      </c>
      <c r="C410" s="168"/>
      <c r="D410" s="168"/>
      <c r="E410" s="168"/>
      <c r="F410" s="168"/>
      <c r="G410" s="168"/>
      <c r="H410" s="168"/>
      <c r="I410" s="169"/>
      <c r="J410" s="169"/>
      <c r="K410" s="169"/>
      <c r="L410" s="170">
        <v>41.4</v>
      </c>
      <c r="M410" s="170"/>
      <c r="N410" s="170"/>
      <c r="O410" s="170"/>
      <c r="P410" s="170"/>
      <c r="Q410" s="170"/>
      <c r="R410" s="170"/>
      <c r="S410" s="170"/>
      <c r="T410" s="170"/>
      <c r="U410" s="170">
        <v>41.4</v>
      </c>
      <c r="V410" s="170"/>
      <c r="W410" s="170"/>
      <c r="X410" s="1"/>
      <c r="Y410" s="1"/>
      <c r="Z410" s="1"/>
    </row>
    <row r="411" spans="1:26" ht="21.6" customHeight="1">
      <c r="A411" s="1"/>
      <c r="B411" s="168" t="s">
        <v>491</v>
      </c>
      <c r="C411" s="168"/>
      <c r="D411" s="168"/>
      <c r="E411" s="168"/>
      <c r="F411" s="168"/>
      <c r="G411" s="168"/>
      <c r="H411" s="168"/>
      <c r="I411" s="169"/>
      <c r="J411" s="169"/>
      <c r="K411" s="169"/>
      <c r="L411" s="170">
        <v>41.4</v>
      </c>
      <c r="M411" s="170"/>
      <c r="N411" s="170"/>
      <c r="O411" s="170"/>
      <c r="P411" s="170"/>
      <c r="Q411" s="170"/>
      <c r="R411" s="170"/>
      <c r="S411" s="170"/>
      <c r="T411" s="170"/>
      <c r="U411" s="171">
        <v>41.4</v>
      </c>
      <c r="V411" s="171"/>
      <c r="W411" s="171"/>
      <c r="X411" s="1"/>
      <c r="Y411" s="1"/>
      <c r="Z411" s="1"/>
    </row>
    <row r="412" spans="1:26" ht="15.4" customHeight="1">
      <c r="A412" s="1"/>
      <c r="B412" s="172"/>
      <c r="C412" s="172"/>
      <c r="D412" s="172"/>
      <c r="E412" s="172"/>
      <c r="F412" s="173"/>
      <c r="G412" s="173"/>
      <c r="H412" s="173"/>
      <c r="I412" s="173"/>
      <c r="J412" s="173"/>
      <c r="K412" s="173"/>
      <c r="L412" s="174"/>
      <c r="M412" s="174"/>
      <c r="N412" s="174"/>
      <c r="O412" s="174"/>
      <c r="P412" s="174"/>
      <c r="Q412" s="174"/>
      <c r="R412" s="174"/>
      <c r="S412" s="174"/>
      <c r="T412" s="174"/>
      <c r="U412" s="175">
        <v>297.60000000000002</v>
      </c>
      <c r="V412" s="175"/>
      <c r="W412" s="175"/>
      <c r="X412" s="11">
        <v>297.60000000000002</v>
      </c>
      <c r="Y412" s="1"/>
      <c r="Z412" s="1"/>
    </row>
    <row r="413" spans="1:26" ht="15.4" customHeight="1">
      <c r="A413" s="1"/>
      <c r="B413" s="159" t="s">
        <v>343</v>
      </c>
      <c r="C413" s="159"/>
      <c r="D413" s="159"/>
      <c r="E413" s="159"/>
      <c r="F413" s="160"/>
      <c r="G413" s="160"/>
      <c r="H413" s="160"/>
      <c r="I413" s="160"/>
      <c r="J413" s="160"/>
      <c r="K413" s="160"/>
      <c r="L413" s="160" t="s">
        <v>492</v>
      </c>
      <c r="M413" s="160"/>
      <c r="N413" s="160"/>
      <c r="O413" s="160" t="s">
        <v>270</v>
      </c>
      <c r="P413" s="160"/>
      <c r="Q413" s="160"/>
      <c r="R413" s="160" t="s">
        <v>270</v>
      </c>
      <c r="S413" s="160"/>
      <c r="T413" s="160"/>
      <c r="U413" s="160" t="s">
        <v>273</v>
      </c>
      <c r="V413" s="160"/>
      <c r="W413" s="160"/>
      <c r="X413" s="9" t="s">
        <v>274</v>
      </c>
      <c r="Y413" s="1"/>
      <c r="Z413" s="1"/>
    </row>
    <row r="414" spans="1:26" ht="21.6" customHeight="1">
      <c r="A414" s="1"/>
      <c r="B414" s="156" t="s">
        <v>493</v>
      </c>
      <c r="C414" s="156"/>
      <c r="D414" s="156"/>
      <c r="E414" s="156"/>
      <c r="F414" s="156"/>
      <c r="G414" s="156"/>
      <c r="H414" s="156"/>
      <c r="I414" s="161"/>
      <c r="J414" s="161"/>
      <c r="K414" s="161"/>
      <c r="L414" s="162">
        <v>147.30000000000001</v>
      </c>
      <c r="M414" s="162"/>
      <c r="N414" s="162"/>
      <c r="O414" s="162"/>
      <c r="P414" s="162"/>
      <c r="Q414" s="162"/>
      <c r="R414" s="162"/>
      <c r="S414" s="162"/>
      <c r="T414" s="162"/>
      <c r="U414" s="162">
        <v>147.30000000000001</v>
      </c>
      <c r="V414" s="162"/>
      <c r="W414" s="162"/>
      <c r="X414" s="4"/>
      <c r="Y414" s="1"/>
      <c r="Z414" s="1"/>
    </row>
    <row r="415" spans="1:26" ht="21.6" customHeight="1">
      <c r="A415" s="1"/>
      <c r="B415" s="168" t="s">
        <v>494</v>
      </c>
      <c r="C415" s="168"/>
      <c r="D415" s="168"/>
      <c r="E415" s="168"/>
      <c r="F415" s="168"/>
      <c r="G415" s="168"/>
      <c r="H415" s="168"/>
      <c r="I415" s="169"/>
      <c r="J415" s="169"/>
      <c r="K415" s="169"/>
      <c r="L415" s="170">
        <v>146.80000000000001</v>
      </c>
      <c r="M415" s="170"/>
      <c r="N415" s="170"/>
      <c r="O415" s="170"/>
      <c r="P415" s="170"/>
      <c r="Q415" s="170"/>
      <c r="R415" s="170"/>
      <c r="S415" s="170"/>
      <c r="T415" s="170"/>
      <c r="U415" s="171">
        <v>146.80000000000001</v>
      </c>
      <c r="V415" s="171"/>
      <c r="W415" s="171"/>
      <c r="X415" s="1"/>
      <c r="Y415" s="1"/>
      <c r="Z415" s="1"/>
    </row>
    <row r="416" spans="1:26" ht="15.4" customHeight="1">
      <c r="A416" s="1"/>
      <c r="B416" s="172"/>
      <c r="C416" s="172"/>
      <c r="D416" s="172"/>
      <c r="E416" s="172"/>
      <c r="F416" s="173"/>
      <c r="G416" s="173"/>
      <c r="H416" s="173"/>
      <c r="I416" s="173"/>
      <c r="J416" s="173"/>
      <c r="K416" s="173"/>
      <c r="L416" s="174"/>
      <c r="M416" s="174"/>
      <c r="N416" s="174"/>
      <c r="O416" s="174"/>
      <c r="P416" s="174"/>
      <c r="Q416" s="174"/>
      <c r="R416" s="174"/>
      <c r="S416" s="174"/>
      <c r="T416" s="174"/>
      <c r="U416" s="175">
        <v>294.10000000000002</v>
      </c>
      <c r="V416" s="175"/>
      <c r="W416" s="175"/>
      <c r="X416" s="11">
        <v>294.10000000000002</v>
      </c>
      <c r="Y416" s="1"/>
      <c r="Z416" s="1"/>
    </row>
    <row r="417" spans="1:26" ht="15.4" customHeight="1">
      <c r="A417" s="1"/>
      <c r="B417" s="159" t="s">
        <v>344</v>
      </c>
      <c r="C417" s="159"/>
      <c r="D417" s="159"/>
      <c r="E417" s="159"/>
      <c r="F417" s="160"/>
      <c r="G417" s="160"/>
      <c r="H417" s="160"/>
      <c r="I417" s="160"/>
      <c r="J417" s="160"/>
      <c r="K417" s="160"/>
      <c r="L417" s="160" t="s">
        <v>492</v>
      </c>
      <c r="M417" s="160"/>
      <c r="N417" s="160"/>
      <c r="O417" s="160" t="s">
        <v>270</v>
      </c>
      <c r="P417" s="160"/>
      <c r="Q417" s="160"/>
      <c r="R417" s="160" t="s">
        <v>270</v>
      </c>
      <c r="S417" s="160"/>
      <c r="T417" s="160"/>
      <c r="U417" s="160" t="s">
        <v>273</v>
      </c>
      <c r="V417" s="160"/>
      <c r="W417" s="160"/>
      <c r="X417" s="9" t="s">
        <v>274</v>
      </c>
      <c r="Y417" s="1"/>
      <c r="Z417" s="1"/>
    </row>
    <row r="418" spans="1:26" ht="21.6" customHeight="1">
      <c r="A418" s="1"/>
      <c r="B418" s="156" t="s">
        <v>495</v>
      </c>
      <c r="C418" s="156"/>
      <c r="D418" s="156"/>
      <c r="E418" s="156"/>
      <c r="F418" s="156"/>
      <c r="G418" s="156"/>
      <c r="H418" s="156"/>
      <c r="I418" s="161"/>
      <c r="J418" s="161"/>
      <c r="K418" s="161"/>
      <c r="L418" s="162">
        <v>144</v>
      </c>
      <c r="M418" s="162"/>
      <c r="N418" s="162"/>
      <c r="O418" s="162"/>
      <c r="P418" s="162"/>
      <c r="Q418" s="162"/>
      <c r="R418" s="162"/>
      <c r="S418" s="162"/>
      <c r="T418" s="162"/>
      <c r="U418" s="162">
        <v>144</v>
      </c>
      <c r="V418" s="162"/>
      <c r="W418" s="162"/>
      <c r="X418" s="4"/>
      <c r="Y418" s="1"/>
      <c r="Z418" s="1"/>
    </row>
    <row r="419" spans="1:26" ht="21.6" customHeight="1">
      <c r="A419" s="1"/>
      <c r="B419" s="168" t="s">
        <v>494</v>
      </c>
      <c r="C419" s="168"/>
      <c r="D419" s="168"/>
      <c r="E419" s="168"/>
      <c r="F419" s="168"/>
      <c r="G419" s="168"/>
      <c r="H419" s="168"/>
      <c r="I419" s="169"/>
      <c r="J419" s="169"/>
      <c r="K419" s="169"/>
      <c r="L419" s="170">
        <v>144.76</v>
      </c>
      <c r="M419" s="170"/>
      <c r="N419" s="170"/>
      <c r="O419" s="170"/>
      <c r="P419" s="170"/>
      <c r="Q419" s="170"/>
      <c r="R419" s="170"/>
      <c r="S419" s="170"/>
      <c r="T419" s="170"/>
      <c r="U419" s="171">
        <v>144.76</v>
      </c>
      <c r="V419" s="171"/>
      <c r="W419" s="171"/>
      <c r="X419" s="1"/>
      <c r="Y419" s="1"/>
      <c r="Z419" s="1"/>
    </row>
    <row r="420" spans="1:26" ht="15.4" customHeight="1">
      <c r="A420" s="1"/>
      <c r="B420" s="172"/>
      <c r="C420" s="172"/>
      <c r="D420" s="172"/>
      <c r="E420" s="172"/>
      <c r="F420" s="173"/>
      <c r="G420" s="173"/>
      <c r="H420" s="173"/>
      <c r="I420" s="173"/>
      <c r="J420" s="173"/>
      <c r="K420" s="173"/>
      <c r="L420" s="174"/>
      <c r="M420" s="174"/>
      <c r="N420" s="174"/>
      <c r="O420" s="174"/>
      <c r="P420" s="174"/>
      <c r="Q420" s="174"/>
      <c r="R420" s="174"/>
      <c r="S420" s="174"/>
      <c r="T420" s="174"/>
      <c r="U420" s="175">
        <v>288.76</v>
      </c>
      <c r="V420" s="175"/>
      <c r="W420" s="175"/>
      <c r="X420" s="11">
        <v>288.76</v>
      </c>
      <c r="Y420" s="1"/>
      <c r="Z420" s="1"/>
    </row>
    <row r="421" spans="1:26" ht="15.4" customHeight="1">
      <c r="A421" s="1"/>
      <c r="B421" s="159" t="s">
        <v>345</v>
      </c>
      <c r="C421" s="159"/>
      <c r="D421" s="159"/>
      <c r="E421" s="159"/>
      <c r="F421" s="160"/>
      <c r="G421" s="160"/>
      <c r="H421" s="160"/>
      <c r="I421" s="160"/>
      <c r="J421" s="160"/>
      <c r="K421" s="160"/>
      <c r="L421" s="160" t="s">
        <v>492</v>
      </c>
      <c r="M421" s="160"/>
      <c r="N421" s="160"/>
      <c r="O421" s="160" t="s">
        <v>270</v>
      </c>
      <c r="P421" s="160"/>
      <c r="Q421" s="160"/>
      <c r="R421" s="160" t="s">
        <v>270</v>
      </c>
      <c r="S421" s="160"/>
      <c r="T421" s="160"/>
      <c r="U421" s="160" t="s">
        <v>273</v>
      </c>
      <c r="V421" s="160"/>
      <c r="W421" s="160"/>
      <c r="X421" s="9" t="s">
        <v>274</v>
      </c>
      <c r="Y421" s="1"/>
      <c r="Z421" s="1"/>
    </row>
    <row r="422" spans="1:26" ht="21.6" customHeight="1">
      <c r="A422" s="1"/>
      <c r="B422" s="156" t="s">
        <v>496</v>
      </c>
      <c r="C422" s="156"/>
      <c r="D422" s="156"/>
      <c r="E422" s="156"/>
      <c r="F422" s="156"/>
      <c r="G422" s="156"/>
      <c r="H422" s="156"/>
      <c r="I422" s="161"/>
      <c r="J422" s="161"/>
      <c r="K422" s="161"/>
      <c r="L422" s="162">
        <v>6.2</v>
      </c>
      <c r="M422" s="162"/>
      <c r="N422" s="162"/>
      <c r="O422" s="162"/>
      <c r="P422" s="162"/>
      <c r="Q422" s="162"/>
      <c r="R422" s="162"/>
      <c r="S422" s="162"/>
      <c r="T422" s="162"/>
      <c r="U422" s="162">
        <v>6.2</v>
      </c>
      <c r="V422" s="162"/>
      <c r="W422" s="162"/>
      <c r="X422" s="4"/>
      <c r="Y422" s="1"/>
      <c r="Z422" s="1"/>
    </row>
    <row r="423" spans="1:26" ht="21.6" customHeight="1">
      <c r="A423" s="1"/>
      <c r="B423" s="168" t="s">
        <v>497</v>
      </c>
      <c r="C423" s="168"/>
      <c r="D423" s="168"/>
      <c r="E423" s="168"/>
      <c r="F423" s="168"/>
      <c r="G423" s="168"/>
      <c r="H423" s="168"/>
      <c r="I423" s="169"/>
      <c r="J423" s="169"/>
      <c r="K423" s="169"/>
      <c r="L423" s="170">
        <v>4.2</v>
      </c>
      <c r="M423" s="170"/>
      <c r="N423" s="170"/>
      <c r="O423" s="170"/>
      <c r="P423" s="170"/>
      <c r="Q423" s="170"/>
      <c r="R423" s="170"/>
      <c r="S423" s="170"/>
      <c r="T423" s="170"/>
      <c r="U423" s="171">
        <v>4.2</v>
      </c>
      <c r="V423" s="171"/>
      <c r="W423" s="171"/>
      <c r="X423" s="1"/>
      <c r="Y423" s="1"/>
      <c r="Z423" s="1"/>
    </row>
    <row r="424" spans="1:26" ht="15.4" customHeight="1">
      <c r="A424" s="1"/>
      <c r="B424" s="172"/>
      <c r="C424" s="172"/>
      <c r="D424" s="172"/>
      <c r="E424" s="172"/>
      <c r="F424" s="173"/>
      <c r="G424" s="173"/>
      <c r="H424" s="173"/>
      <c r="I424" s="173"/>
      <c r="J424" s="173"/>
      <c r="K424" s="173"/>
      <c r="L424" s="174"/>
      <c r="M424" s="174"/>
      <c r="N424" s="174"/>
      <c r="O424" s="174"/>
      <c r="P424" s="174"/>
      <c r="Q424" s="174"/>
      <c r="R424" s="174"/>
      <c r="S424" s="174"/>
      <c r="T424" s="174"/>
      <c r="U424" s="175">
        <v>10.4</v>
      </c>
      <c r="V424" s="175"/>
      <c r="W424" s="175"/>
      <c r="X424" s="11">
        <v>10.4</v>
      </c>
      <c r="Y424" s="1"/>
      <c r="Z424" s="1"/>
    </row>
    <row r="425" spans="1:26" ht="15.4" customHeight="1">
      <c r="A425" s="1"/>
      <c r="B425" s="159" t="s">
        <v>346</v>
      </c>
      <c r="C425" s="159"/>
      <c r="D425" s="159"/>
      <c r="E425" s="159"/>
      <c r="F425" s="160" t="s">
        <v>269</v>
      </c>
      <c r="G425" s="160"/>
      <c r="H425" s="160"/>
      <c r="I425" s="160"/>
      <c r="J425" s="160"/>
      <c r="K425" s="160"/>
      <c r="L425" s="160" t="s">
        <v>492</v>
      </c>
      <c r="M425" s="160"/>
      <c r="N425" s="160"/>
      <c r="O425" s="160" t="s">
        <v>270</v>
      </c>
      <c r="P425" s="160"/>
      <c r="Q425" s="160"/>
      <c r="R425" s="160" t="s">
        <v>270</v>
      </c>
      <c r="S425" s="160"/>
      <c r="T425" s="160"/>
      <c r="U425" s="160" t="s">
        <v>273</v>
      </c>
      <c r="V425" s="160"/>
      <c r="W425" s="160"/>
      <c r="X425" s="9" t="s">
        <v>274</v>
      </c>
      <c r="Y425" s="1"/>
      <c r="Z425" s="1"/>
    </row>
    <row r="426" spans="1:26" ht="21.6" customHeight="1">
      <c r="A426" s="1"/>
      <c r="B426" s="156" t="s">
        <v>498</v>
      </c>
      <c r="C426" s="156"/>
      <c r="D426" s="156"/>
      <c r="E426" s="156"/>
      <c r="F426" s="156"/>
      <c r="G426" s="156"/>
      <c r="H426" s="156"/>
      <c r="I426" s="161"/>
      <c r="J426" s="161"/>
      <c r="K426" s="161"/>
      <c r="L426" s="162">
        <v>20.95</v>
      </c>
      <c r="M426" s="162"/>
      <c r="N426" s="162"/>
      <c r="O426" s="162"/>
      <c r="P426" s="162"/>
      <c r="Q426" s="162"/>
      <c r="R426" s="162"/>
      <c r="S426" s="162"/>
      <c r="T426" s="162"/>
      <c r="U426" s="162">
        <v>20.95</v>
      </c>
      <c r="V426" s="162"/>
      <c r="W426" s="162"/>
      <c r="X426" s="4"/>
      <c r="Y426" s="1"/>
      <c r="Z426" s="1"/>
    </row>
    <row r="427" spans="1:26" ht="21.6" customHeight="1">
      <c r="A427" s="1"/>
      <c r="B427" s="168" t="s">
        <v>499</v>
      </c>
      <c r="C427" s="168"/>
      <c r="D427" s="168"/>
      <c r="E427" s="168"/>
      <c r="F427" s="168"/>
      <c r="G427" s="168"/>
      <c r="H427" s="168"/>
      <c r="I427" s="169"/>
      <c r="J427" s="169"/>
      <c r="K427" s="169"/>
      <c r="L427" s="170">
        <v>26.8</v>
      </c>
      <c r="M427" s="170"/>
      <c r="N427" s="170"/>
      <c r="O427" s="170"/>
      <c r="P427" s="170"/>
      <c r="Q427" s="170"/>
      <c r="R427" s="170"/>
      <c r="S427" s="170"/>
      <c r="T427" s="170"/>
      <c r="U427" s="171">
        <v>26.8</v>
      </c>
      <c r="V427" s="171"/>
      <c r="W427" s="171"/>
      <c r="X427" s="1"/>
      <c r="Y427" s="1"/>
      <c r="Z427" s="1"/>
    </row>
    <row r="428" spans="1:26" ht="15.4" customHeight="1">
      <c r="A428" s="1"/>
      <c r="B428" s="172"/>
      <c r="C428" s="172"/>
      <c r="D428" s="172"/>
      <c r="E428" s="172"/>
      <c r="F428" s="173"/>
      <c r="G428" s="173"/>
      <c r="H428" s="173"/>
      <c r="I428" s="173"/>
      <c r="J428" s="173"/>
      <c r="K428" s="173"/>
      <c r="L428" s="174"/>
      <c r="M428" s="174"/>
      <c r="N428" s="174"/>
      <c r="O428" s="174"/>
      <c r="P428" s="174"/>
      <c r="Q428" s="174"/>
      <c r="R428" s="174"/>
      <c r="S428" s="174"/>
      <c r="T428" s="174"/>
      <c r="U428" s="175">
        <v>47.75</v>
      </c>
      <c r="V428" s="175"/>
      <c r="W428" s="175"/>
      <c r="X428" s="11">
        <v>47.75</v>
      </c>
      <c r="Y428" s="1"/>
      <c r="Z428" s="1"/>
    </row>
    <row r="429" spans="1:26" ht="15.4" customHeight="1">
      <c r="A429" s="1"/>
      <c r="B429" s="159" t="s">
        <v>356</v>
      </c>
      <c r="C429" s="159"/>
      <c r="D429" s="159"/>
      <c r="E429" s="159"/>
      <c r="F429" s="160"/>
      <c r="G429" s="160"/>
      <c r="H429" s="160"/>
      <c r="I429" s="160"/>
      <c r="J429" s="160"/>
      <c r="K429" s="160"/>
      <c r="L429" s="160" t="s">
        <v>492</v>
      </c>
      <c r="M429" s="160"/>
      <c r="N429" s="160"/>
      <c r="O429" s="160" t="s">
        <v>270</v>
      </c>
      <c r="P429" s="160"/>
      <c r="Q429" s="160"/>
      <c r="R429" s="160" t="s">
        <v>270</v>
      </c>
      <c r="S429" s="160"/>
      <c r="T429" s="160"/>
      <c r="U429" s="160" t="s">
        <v>273</v>
      </c>
      <c r="V429" s="160"/>
      <c r="W429" s="160"/>
      <c r="X429" s="9" t="s">
        <v>274</v>
      </c>
      <c r="Y429" s="1"/>
      <c r="Z429" s="1"/>
    </row>
    <row r="430" spans="1:26" ht="21.6" customHeight="1">
      <c r="A430" s="1"/>
      <c r="B430" s="156" t="s">
        <v>500</v>
      </c>
      <c r="C430" s="156"/>
      <c r="D430" s="156"/>
      <c r="E430" s="156"/>
      <c r="F430" s="156"/>
      <c r="G430" s="156"/>
      <c r="H430" s="156"/>
      <c r="I430" s="161"/>
      <c r="J430" s="161"/>
      <c r="K430" s="161"/>
      <c r="L430" s="162">
        <v>9.9</v>
      </c>
      <c r="M430" s="162"/>
      <c r="N430" s="162"/>
      <c r="O430" s="162"/>
      <c r="P430" s="162"/>
      <c r="Q430" s="162"/>
      <c r="R430" s="162"/>
      <c r="S430" s="162"/>
      <c r="T430" s="162"/>
      <c r="U430" s="162">
        <v>9.9</v>
      </c>
      <c r="V430" s="162"/>
      <c r="W430" s="162"/>
      <c r="X430" s="4"/>
      <c r="Y430" s="1"/>
      <c r="Z430" s="1"/>
    </row>
    <row r="431" spans="1:26" ht="21.6" customHeight="1">
      <c r="A431" s="1"/>
      <c r="B431" s="168" t="s">
        <v>501</v>
      </c>
      <c r="C431" s="168"/>
      <c r="D431" s="168"/>
      <c r="E431" s="168"/>
      <c r="F431" s="168"/>
      <c r="G431" s="168"/>
      <c r="H431" s="168"/>
      <c r="I431" s="169"/>
      <c r="J431" s="169"/>
      <c r="K431" s="169"/>
      <c r="L431" s="170">
        <v>11.5</v>
      </c>
      <c r="M431" s="170"/>
      <c r="N431" s="170"/>
      <c r="O431" s="170"/>
      <c r="P431" s="170"/>
      <c r="Q431" s="170"/>
      <c r="R431" s="170"/>
      <c r="S431" s="170"/>
      <c r="T431" s="170"/>
      <c r="U431" s="170">
        <v>11.5</v>
      </c>
      <c r="V431" s="170"/>
      <c r="W431" s="170"/>
      <c r="X431" s="1"/>
      <c r="Y431" s="1"/>
      <c r="Z431" s="1"/>
    </row>
    <row r="432" spans="1:26" ht="21.6" customHeight="1">
      <c r="A432" s="1"/>
      <c r="B432" s="168" t="s">
        <v>502</v>
      </c>
      <c r="C432" s="168"/>
      <c r="D432" s="168"/>
      <c r="E432" s="168"/>
      <c r="F432" s="168"/>
      <c r="G432" s="168"/>
      <c r="H432" s="168"/>
      <c r="I432" s="169"/>
      <c r="J432" s="169"/>
      <c r="K432" s="169"/>
      <c r="L432" s="170">
        <v>29.4</v>
      </c>
      <c r="M432" s="170"/>
      <c r="N432" s="170"/>
      <c r="O432" s="170"/>
      <c r="P432" s="170"/>
      <c r="Q432" s="170"/>
      <c r="R432" s="170"/>
      <c r="S432" s="170"/>
      <c r="T432" s="170"/>
      <c r="U432" s="171">
        <v>29.4</v>
      </c>
      <c r="V432" s="171"/>
      <c r="W432" s="171"/>
      <c r="X432" s="1"/>
      <c r="Y432" s="1"/>
      <c r="Z432" s="1"/>
    </row>
    <row r="433" spans="1:26" ht="15.4" customHeight="1">
      <c r="A433" s="1"/>
      <c r="B433" s="172"/>
      <c r="C433" s="172"/>
      <c r="D433" s="172"/>
      <c r="E433" s="172"/>
      <c r="F433" s="173"/>
      <c r="G433" s="173"/>
      <c r="H433" s="173"/>
      <c r="I433" s="173"/>
      <c r="J433" s="173"/>
      <c r="K433" s="173"/>
      <c r="L433" s="174"/>
      <c r="M433" s="174"/>
      <c r="N433" s="174"/>
      <c r="O433" s="174"/>
      <c r="P433" s="174"/>
      <c r="Q433" s="174"/>
      <c r="R433" s="174"/>
      <c r="S433" s="174"/>
      <c r="T433" s="174"/>
      <c r="U433" s="175">
        <v>50.8</v>
      </c>
      <c r="V433" s="175"/>
      <c r="W433" s="175"/>
      <c r="X433" s="11">
        <v>50.8</v>
      </c>
      <c r="Y433" s="1"/>
      <c r="Z433" s="1"/>
    </row>
    <row r="434" spans="1:26" ht="24.75" customHeight="1">
      <c r="A434" s="1"/>
      <c r="B434" s="159" t="s">
        <v>503</v>
      </c>
      <c r="C434" s="159"/>
      <c r="D434" s="159"/>
      <c r="E434" s="159"/>
      <c r="F434" s="160" t="s">
        <v>269</v>
      </c>
      <c r="G434" s="160"/>
      <c r="H434" s="160"/>
      <c r="I434" s="160"/>
      <c r="J434" s="160"/>
      <c r="K434" s="160"/>
      <c r="L434" s="160" t="s">
        <v>492</v>
      </c>
      <c r="M434" s="160"/>
      <c r="N434" s="160"/>
      <c r="O434" s="160" t="s">
        <v>270</v>
      </c>
      <c r="P434" s="160"/>
      <c r="Q434" s="160"/>
      <c r="R434" s="160" t="s">
        <v>270</v>
      </c>
      <c r="S434" s="160"/>
      <c r="T434" s="160"/>
      <c r="U434" s="160" t="s">
        <v>273</v>
      </c>
      <c r="V434" s="160"/>
      <c r="W434" s="160"/>
      <c r="X434" s="9" t="s">
        <v>274</v>
      </c>
      <c r="Y434" s="1"/>
      <c r="Z434" s="1"/>
    </row>
    <row r="435" spans="1:26" ht="15.4" customHeight="1">
      <c r="A435" s="1"/>
      <c r="B435" s="156" t="s">
        <v>504</v>
      </c>
      <c r="C435" s="156"/>
      <c r="D435" s="156"/>
      <c r="E435" s="156"/>
      <c r="F435" s="156"/>
      <c r="G435" s="156"/>
      <c r="H435" s="156"/>
      <c r="I435" s="161">
        <v>3</v>
      </c>
      <c r="J435" s="161"/>
      <c r="K435" s="161"/>
      <c r="L435" s="162">
        <v>0.35</v>
      </c>
      <c r="M435" s="162"/>
      <c r="N435" s="162"/>
      <c r="O435" s="162"/>
      <c r="P435" s="162"/>
      <c r="Q435" s="162"/>
      <c r="R435" s="162"/>
      <c r="S435" s="162"/>
      <c r="T435" s="162"/>
      <c r="U435" s="162">
        <v>1.05</v>
      </c>
      <c r="V435" s="162"/>
      <c r="W435" s="162"/>
      <c r="X435" s="4"/>
      <c r="Y435" s="1"/>
      <c r="Z435" s="1"/>
    </row>
    <row r="436" spans="1:26" ht="15.4" customHeight="1">
      <c r="A436" s="1"/>
      <c r="B436" s="168" t="s">
        <v>505</v>
      </c>
      <c r="C436" s="168"/>
      <c r="D436" s="168"/>
      <c r="E436" s="168"/>
      <c r="F436" s="168"/>
      <c r="G436" s="168"/>
      <c r="H436" s="168"/>
      <c r="I436" s="169">
        <v>5</v>
      </c>
      <c r="J436" s="169"/>
      <c r="K436" s="169"/>
      <c r="L436" s="170">
        <v>0.35</v>
      </c>
      <c r="M436" s="170"/>
      <c r="N436" s="170"/>
      <c r="O436" s="170"/>
      <c r="P436" s="170"/>
      <c r="Q436" s="170"/>
      <c r="R436" s="170"/>
      <c r="S436" s="170"/>
      <c r="T436" s="170"/>
      <c r="U436" s="170">
        <v>1.75</v>
      </c>
      <c r="V436" s="170"/>
      <c r="W436" s="170"/>
      <c r="X436" s="1"/>
      <c r="Y436" s="1"/>
      <c r="Z436" s="1"/>
    </row>
    <row r="437" spans="1:26" ht="15.4" customHeight="1">
      <c r="A437" s="1"/>
      <c r="B437" s="168" t="s">
        <v>506</v>
      </c>
      <c r="C437" s="168"/>
      <c r="D437" s="168"/>
      <c r="E437" s="168"/>
      <c r="F437" s="168"/>
      <c r="G437" s="168"/>
      <c r="H437" s="168"/>
      <c r="I437" s="169">
        <v>3</v>
      </c>
      <c r="J437" s="169"/>
      <c r="K437" s="169"/>
      <c r="L437" s="170">
        <v>0.35</v>
      </c>
      <c r="M437" s="170"/>
      <c r="N437" s="170"/>
      <c r="O437" s="170"/>
      <c r="P437" s="170"/>
      <c r="Q437" s="170"/>
      <c r="R437" s="170"/>
      <c r="S437" s="170"/>
      <c r="T437" s="170"/>
      <c r="U437" s="171">
        <v>1.05</v>
      </c>
      <c r="V437" s="171"/>
      <c r="W437" s="171"/>
      <c r="X437" s="1"/>
      <c r="Y437" s="1"/>
      <c r="Z437" s="1"/>
    </row>
    <row r="438" spans="1:26" ht="15.4" customHeight="1">
      <c r="A438" s="1"/>
      <c r="B438" s="172"/>
      <c r="C438" s="172"/>
      <c r="D438" s="172"/>
      <c r="E438" s="172"/>
      <c r="F438" s="173"/>
      <c r="G438" s="173"/>
      <c r="H438" s="173"/>
      <c r="I438" s="173"/>
      <c r="J438" s="173"/>
      <c r="K438" s="173"/>
      <c r="L438" s="174"/>
      <c r="M438" s="174"/>
      <c r="N438" s="174"/>
      <c r="O438" s="174"/>
      <c r="P438" s="174"/>
      <c r="Q438" s="174"/>
      <c r="R438" s="174"/>
      <c r="S438" s="174"/>
      <c r="T438" s="174"/>
      <c r="U438" s="167">
        <v>3.85</v>
      </c>
      <c r="V438" s="167"/>
      <c r="W438" s="167"/>
      <c r="X438" s="11">
        <v>3.85</v>
      </c>
      <c r="Y438" s="1"/>
      <c r="Z438" s="1"/>
    </row>
    <row r="439" spans="1:26" ht="15.4" customHeight="1">
      <c r="A439" s="1"/>
      <c r="B439" s="164"/>
      <c r="C439" s="164"/>
      <c r="D439" s="164"/>
      <c r="E439" s="164"/>
      <c r="F439" s="165"/>
      <c r="G439" s="165"/>
      <c r="H439" s="165"/>
      <c r="I439" s="165"/>
      <c r="J439" s="165"/>
      <c r="K439" s="165"/>
      <c r="L439" s="166"/>
      <c r="M439" s="166"/>
      <c r="N439" s="166"/>
      <c r="O439" s="166"/>
      <c r="P439" s="166"/>
      <c r="Q439" s="166"/>
      <c r="R439" s="166"/>
      <c r="S439" s="166"/>
      <c r="T439" s="166"/>
      <c r="U439" s="167">
        <v>993.26</v>
      </c>
      <c r="V439" s="167"/>
      <c r="W439" s="167"/>
      <c r="X439" s="10">
        <v>993.26</v>
      </c>
      <c r="Y439" s="1"/>
      <c r="Z439" s="1"/>
    </row>
    <row r="440" spans="1:26" ht="15.4" customHeight="1">
      <c r="A440" s="1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153" t="s">
        <v>289</v>
      </c>
      <c r="R440" s="153"/>
      <c r="S440" s="153"/>
      <c r="T440" s="153"/>
      <c r="U440" s="153"/>
      <c r="V440" s="153"/>
      <c r="W440" s="153"/>
      <c r="X440" s="6">
        <v>993.26</v>
      </c>
      <c r="Y440" s="1"/>
      <c r="Z440" s="1"/>
    </row>
    <row r="441" spans="1:26" ht="21.6" customHeight="1">
      <c r="A441" s="154" t="s">
        <v>507</v>
      </c>
      <c r="B441" s="154"/>
      <c r="C441" s="5" t="s">
        <v>261</v>
      </c>
      <c r="D441" s="158" t="s">
        <v>58</v>
      </c>
      <c r="E441" s="158"/>
      <c r="F441" s="158"/>
      <c r="G441" s="158"/>
      <c r="H441" s="158"/>
      <c r="I441" s="158"/>
      <c r="J441" s="158"/>
      <c r="K441" s="158"/>
      <c r="L441" s="158"/>
      <c r="M441" s="158"/>
      <c r="N441" s="158"/>
      <c r="O441" s="158"/>
      <c r="P441" s="158"/>
      <c r="Q441" s="158"/>
      <c r="R441" s="158"/>
      <c r="S441" s="158"/>
      <c r="T441" s="158"/>
      <c r="U441" s="158"/>
      <c r="V441" s="158"/>
      <c r="W441" s="158"/>
      <c r="X441" s="1"/>
      <c r="Y441" s="1"/>
      <c r="Z441" s="1"/>
    </row>
    <row r="442" spans="1:26" ht="24.75" customHeight="1">
      <c r="A442" s="1"/>
      <c r="B442" s="159" t="s">
        <v>508</v>
      </c>
      <c r="C442" s="159"/>
      <c r="D442" s="159"/>
      <c r="E442" s="159"/>
      <c r="F442" s="160" t="s">
        <v>269</v>
      </c>
      <c r="G442" s="160"/>
      <c r="H442" s="160"/>
      <c r="I442" s="160"/>
      <c r="J442" s="160"/>
      <c r="K442" s="160"/>
      <c r="L442" s="160" t="s">
        <v>270</v>
      </c>
      <c r="M442" s="160"/>
      <c r="N442" s="160"/>
      <c r="O442" s="160" t="s">
        <v>270</v>
      </c>
      <c r="P442" s="160"/>
      <c r="Q442" s="160"/>
      <c r="R442" s="160" t="s">
        <v>270</v>
      </c>
      <c r="S442" s="160"/>
      <c r="T442" s="160"/>
      <c r="U442" s="160" t="s">
        <v>273</v>
      </c>
      <c r="V442" s="160"/>
      <c r="W442" s="160"/>
      <c r="X442" s="9" t="s">
        <v>274</v>
      </c>
      <c r="Y442" s="1"/>
      <c r="Z442" s="1"/>
    </row>
    <row r="443" spans="1:26" ht="15.4" customHeight="1">
      <c r="A443" s="1"/>
      <c r="B443" s="156" t="s">
        <v>509</v>
      </c>
      <c r="C443" s="156"/>
      <c r="D443" s="156"/>
      <c r="E443" s="156"/>
      <c r="F443" s="156"/>
      <c r="G443" s="156"/>
      <c r="H443" s="156"/>
      <c r="I443" s="161">
        <v>4</v>
      </c>
      <c r="J443" s="161"/>
      <c r="K443" s="161"/>
      <c r="L443" s="162"/>
      <c r="M443" s="162"/>
      <c r="N443" s="162"/>
      <c r="O443" s="162"/>
      <c r="P443" s="162"/>
      <c r="Q443" s="162"/>
      <c r="R443" s="162"/>
      <c r="S443" s="162"/>
      <c r="T443" s="162"/>
      <c r="U443" s="162">
        <v>4</v>
      </c>
      <c r="V443" s="162"/>
      <c r="W443" s="162"/>
      <c r="X443" s="4"/>
      <c r="Y443" s="1"/>
      <c r="Z443" s="1"/>
    </row>
    <row r="444" spans="1:26" ht="15.4" customHeight="1">
      <c r="A444" s="1"/>
      <c r="B444" s="168" t="s">
        <v>510</v>
      </c>
      <c r="C444" s="168"/>
      <c r="D444" s="168"/>
      <c r="E444" s="168"/>
      <c r="F444" s="168"/>
      <c r="G444" s="168"/>
      <c r="H444" s="168"/>
      <c r="I444" s="169">
        <v>3</v>
      </c>
      <c r="J444" s="169"/>
      <c r="K444" s="169"/>
      <c r="L444" s="170"/>
      <c r="M444" s="170"/>
      <c r="N444" s="170"/>
      <c r="O444" s="170"/>
      <c r="P444" s="170"/>
      <c r="Q444" s="170"/>
      <c r="R444" s="170"/>
      <c r="S444" s="170"/>
      <c r="T444" s="170"/>
      <c r="U444" s="170">
        <v>3</v>
      </c>
      <c r="V444" s="170"/>
      <c r="W444" s="170"/>
      <c r="X444" s="1"/>
      <c r="Y444" s="1"/>
      <c r="Z444" s="1"/>
    </row>
    <row r="445" spans="1:26" ht="15.4" customHeight="1">
      <c r="A445" s="1"/>
      <c r="B445" s="168" t="s">
        <v>511</v>
      </c>
      <c r="C445" s="168"/>
      <c r="D445" s="168"/>
      <c r="E445" s="168"/>
      <c r="F445" s="168"/>
      <c r="G445" s="168"/>
      <c r="H445" s="168"/>
      <c r="I445" s="169">
        <v>5</v>
      </c>
      <c r="J445" s="169"/>
      <c r="K445" s="169"/>
      <c r="L445" s="170"/>
      <c r="M445" s="170"/>
      <c r="N445" s="170"/>
      <c r="O445" s="170"/>
      <c r="P445" s="170"/>
      <c r="Q445" s="170"/>
      <c r="R445" s="170"/>
      <c r="S445" s="170"/>
      <c r="T445" s="170"/>
      <c r="U445" s="170">
        <v>5</v>
      </c>
      <c r="V445" s="170"/>
      <c r="W445" s="170"/>
      <c r="X445" s="1"/>
      <c r="Y445" s="1"/>
      <c r="Z445" s="1"/>
    </row>
    <row r="446" spans="1:26" ht="21.6" customHeight="1">
      <c r="A446" s="1"/>
      <c r="B446" s="168" t="s">
        <v>512</v>
      </c>
      <c r="C446" s="168"/>
      <c r="D446" s="168"/>
      <c r="E446" s="168"/>
      <c r="F446" s="168"/>
      <c r="G446" s="168"/>
      <c r="H446" s="168"/>
      <c r="I446" s="169">
        <v>27</v>
      </c>
      <c r="J446" s="169"/>
      <c r="K446" s="169"/>
      <c r="L446" s="170"/>
      <c r="M446" s="170"/>
      <c r="N446" s="170"/>
      <c r="O446" s="170"/>
      <c r="P446" s="170"/>
      <c r="Q446" s="170"/>
      <c r="R446" s="170"/>
      <c r="S446" s="170"/>
      <c r="T446" s="170"/>
      <c r="U446" s="170">
        <v>27</v>
      </c>
      <c r="V446" s="170"/>
      <c r="W446" s="170"/>
      <c r="X446" s="1"/>
      <c r="Y446" s="1"/>
      <c r="Z446" s="1"/>
    </row>
    <row r="447" spans="1:26" ht="15.4" customHeight="1">
      <c r="A447" s="1"/>
      <c r="B447" s="168" t="s">
        <v>513</v>
      </c>
      <c r="C447" s="168"/>
      <c r="D447" s="168"/>
      <c r="E447" s="168"/>
      <c r="F447" s="168"/>
      <c r="G447" s="168"/>
      <c r="H447" s="168"/>
      <c r="I447" s="169">
        <v>13</v>
      </c>
      <c r="J447" s="169"/>
      <c r="K447" s="169"/>
      <c r="L447" s="170"/>
      <c r="M447" s="170"/>
      <c r="N447" s="170"/>
      <c r="O447" s="170"/>
      <c r="P447" s="170"/>
      <c r="Q447" s="170"/>
      <c r="R447" s="170"/>
      <c r="S447" s="170"/>
      <c r="T447" s="170"/>
      <c r="U447" s="171">
        <v>13</v>
      </c>
      <c r="V447" s="171"/>
      <c r="W447" s="171"/>
      <c r="X447" s="1"/>
      <c r="Y447" s="1"/>
      <c r="Z447" s="1"/>
    </row>
    <row r="448" spans="1:26" ht="15.4" customHeight="1">
      <c r="A448" s="1"/>
      <c r="B448" s="164"/>
      <c r="C448" s="164"/>
      <c r="D448" s="164"/>
      <c r="E448" s="164"/>
      <c r="F448" s="165"/>
      <c r="G448" s="165"/>
      <c r="H448" s="165"/>
      <c r="I448" s="165"/>
      <c r="J448" s="165"/>
      <c r="K448" s="165"/>
      <c r="L448" s="166"/>
      <c r="M448" s="166"/>
      <c r="N448" s="166"/>
      <c r="O448" s="166"/>
      <c r="P448" s="166"/>
      <c r="Q448" s="166"/>
      <c r="R448" s="166"/>
      <c r="S448" s="166"/>
      <c r="T448" s="166"/>
      <c r="U448" s="167">
        <v>52</v>
      </c>
      <c r="V448" s="167"/>
      <c r="W448" s="167"/>
      <c r="X448" s="10">
        <v>52</v>
      </c>
      <c r="Y448" s="1"/>
      <c r="Z448" s="1"/>
    </row>
    <row r="449" spans="1:26" ht="15.4" customHeight="1">
      <c r="A449" s="1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153" t="s">
        <v>262</v>
      </c>
      <c r="R449" s="153"/>
      <c r="S449" s="153"/>
      <c r="T449" s="153"/>
      <c r="U449" s="153"/>
      <c r="V449" s="153"/>
      <c r="W449" s="153"/>
      <c r="X449" s="6">
        <v>52</v>
      </c>
      <c r="Y449" s="1"/>
      <c r="Z449" s="1"/>
    </row>
    <row r="450" spans="1:26" ht="15.4" customHeight="1">
      <c r="A450" s="154" t="s">
        <v>514</v>
      </c>
      <c r="B450" s="154"/>
      <c r="C450" s="5" t="s">
        <v>268</v>
      </c>
      <c r="D450" s="158" t="s">
        <v>59</v>
      </c>
      <c r="E450" s="158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"/>
      <c r="Y450" s="1"/>
      <c r="Z450" s="1"/>
    </row>
    <row r="451" spans="1:26" ht="15.4" customHeight="1">
      <c r="A451" s="1"/>
      <c r="B451" s="159"/>
      <c r="C451" s="159"/>
      <c r="D451" s="159"/>
      <c r="E451" s="159"/>
      <c r="F451" s="160" t="s">
        <v>270</v>
      </c>
      <c r="G451" s="160"/>
      <c r="H451" s="160"/>
      <c r="I451" s="160"/>
      <c r="J451" s="160"/>
      <c r="K451" s="160"/>
      <c r="L451" s="160" t="s">
        <v>342</v>
      </c>
      <c r="M451" s="160"/>
      <c r="N451" s="160"/>
      <c r="O451" s="160" t="s">
        <v>270</v>
      </c>
      <c r="P451" s="160"/>
      <c r="Q451" s="160"/>
      <c r="R451" s="160" t="s">
        <v>270</v>
      </c>
      <c r="S451" s="160"/>
      <c r="T451" s="160"/>
      <c r="U451" s="160" t="s">
        <v>273</v>
      </c>
      <c r="V451" s="160"/>
      <c r="W451" s="160"/>
      <c r="X451" s="9" t="s">
        <v>274</v>
      </c>
      <c r="Y451" s="1"/>
      <c r="Z451" s="1"/>
    </row>
    <row r="452" spans="1:26" ht="21.6" customHeight="1">
      <c r="A452" s="1"/>
      <c r="B452" s="156" t="s">
        <v>515</v>
      </c>
      <c r="C452" s="156"/>
      <c r="D452" s="156"/>
      <c r="E452" s="156"/>
      <c r="F452" s="156"/>
      <c r="G452" s="156"/>
      <c r="H452" s="156"/>
      <c r="I452" s="161"/>
      <c r="J452" s="161"/>
      <c r="K452" s="161"/>
      <c r="L452" s="162">
        <v>29.1</v>
      </c>
      <c r="M452" s="162"/>
      <c r="N452" s="162"/>
      <c r="O452" s="162"/>
      <c r="P452" s="162"/>
      <c r="Q452" s="162"/>
      <c r="R452" s="162"/>
      <c r="S452" s="162"/>
      <c r="T452" s="162"/>
      <c r="U452" s="163">
        <v>29.1</v>
      </c>
      <c r="V452" s="163"/>
      <c r="W452" s="163"/>
      <c r="X452" s="4"/>
      <c r="Y452" s="1"/>
      <c r="Z452" s="1"/>
    </row>
    <row r="453" spans="1:26" ht="15.4" customHeight="1">
      <c r="A453" s="1"/>
      <c r="B453" s="164"/>
      <c r="C453" s="164"/>
      <c r="D453" s="164"/>
      <c r="E453" s="164"/>
      <c r="F453" s="165"/>
      <c r="G453" s="165"/>
      <c r="H453" s="165"/>
      <c r="I453" s="165"/>
      <c r="J453" s="165"/>
      <c r="K453" s="165"/>
      <c r="L453" s="166"/>
      <c r="M453" s="166"/>
      <c r="N453" s="166"/>
      <c r="O453" s="166"/>
      <c r="P453" s="166"/>
      <c r="Q453" s="166"/>
      <c r="R453" s="166"/>
      <c r="S453" s="166"/>
      <c r="T453" s="166"/>
      <c r="U453" s="167">
        <v>29.1</v>
      </c>
      <c r="V453" s="167"/>
      <c r="W453" s="167"/>
      <c r="X453" s="10">
        <v>29.1</v>
      </c>
      <c r="Y453" s="1"/>
      <c r="Z453" s="1"/>
    </row>
    <row r="454" spans="1:26" ht="15.4" customHeight="1">
      <c r="A454" s="1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153" t="s">
        <v>276</v>
      </c>
      <c r="R454" s="153"/>
      <c r="S454" s="153"/>
      <c r="T454" s="153"/>
      <c r="U454" s="153"/>
      <c r="V454" s="153"/>
      <c r="W454" s="153"/>
      <c r="X454" s="6">
        <v>29.1</v>
      </c>
      <c r="Y454" s="1"/>
      <c r="Z454" s="1"/>
    </row>
    <row r="455" spans="1:26" ht="21.6" customHeight="1">
      <c r="A455" s="154" t="s">
        <v>516</v>
      </c>
      <c r="B455" s="154"/>
      <c r="C455" s="5" t="s">
        <v>268</v>
      </c>
      <c r="D455" s="158" t="s">
        <v>60</v>
      </c>
      <c r="E455" s="158"/>
      <c r="F455" s="158"/>
      <c r="G455" s="158"/>
      <c r="H455" s="158"/>
      <c r="I455" s="158"/>
      <c r="J455" s="158"/>
      <c r="K455" s="158"/>
      <c r="L455" s="158"/>
      <c r="M455" s="158"/>
      <c r="N455" s="158"/>
      <c r="O455" s="158"/>
      <c r="P455" s="158"/>
      <c r="Q455" s="158"/>
      <c r="R455" s="158"/>
      <c r="S455" s="158"/>
      <c r="T455" s="158"/>
      <c r="U455" s="158"/>
      <c r="V455" s="158"/>
      <c r="W455" s="158"/>
      <c r="X455" s="1"/>
      <c r="Y455" s="1"/>
      <c r="Z455" s="2"/>
    </row>
    <row r="456" spans="1:26" ht="15.4" customHeight="1">
      <c r="A456" s="1"/>
      <c r="B456" s="159" t="s">
        <v>353</v>
      </c>
      <c r="C456" s="159"/>
      <c r="D456" s="159"/>
      <c r="E456" s="159"/>
      <c r="F456" s="160" t="s">
        <v>270</v>
      </c>
      <c r="G456" s="160"/>
      <c r="H456" s="160"/>
      <c r="I456" s="160"/>
      <c r="J456" s="160"/>
      <c r="K456" s="160"/>
      <c r="L456" s="160" t="s">
        <v>342</v>
      </c>
      <c r="M456" s="160"/>
      <c r="N456" s="160"/>
      <c r="O456" s="160" t="s">
        <v>270</v>
      </c>
      <c r="P456" s="160"/>
      <c r="Q456" s="160"/>
      <c r="R456" s="160" t="s">
        <v>270</v>
      </c>
      <c r="S456" s="160"/>
      <c r="T456" s="160"/>
      <c r="U456" s="160" t="s">
        <v>273</v>
      </c>
      <c r="V456" s="160"/>
      <c r="W456" s="160"/>
      <c r="X456" s="9" t="s">
        <v>274</v>
      </c>
      <c r="Y456" s="1"/>
      <c r="Z456" s="1"/>
    </row>
    <row r="457" spans="1:26" ht="15.4" customHeight="1">
      <c r="A457" s="1"/>
      <c r="B457" s="156" t="s">
        <v>343</v>
      </c>
      <c r="C457" s="156"/>
      <c r="D457" s="156"/>
      <c r="E457" s="156"/>
      <c r="F457" s="156"/>
      <c r="G457" s="156"/>
      <c r="H457" s="156"/>
      <c r="I457" s="161"/>
      <c r="J457" s="161"/>
      <c r="K457" s="161"/>
      <c r="L457" s="162">
        <v>230.35</v>
      </c>
      <c r="M457" s="162"/>
      <c r="N457" s="162"/>
      <c r="O457" s="162"/>
      <c r="P457" s="162"/>
      <c r="Q457" s="162"/>
      <c r="R457" s="162"/>
      <c r="S457" s="162"/>
      <c r="T457" s="162"/>
      <c r="U457" s="162">
        <v>230.35</v>
      </c>
      <c r="V457" s="162"/>
      <c r="W457" s="162"/>
      <c r="X457" s="4"/>
      <c r="Y457" s="1"/>
      <c r="Z457" s="1"/>
    </row>
    <row r="458" spans="1:26" ht="15.4" customHeight="1">
      <c r="A458" s="1"/>
      <c r="B458" s="168" t="s">
        <v>344</v>
      </c>
      <c r="C458" s="168"/>
      <c r="D458" s="168"/>
      <c r="E458" s="168"/>
      <c r="F458" s="168"/>
      <c r="G458" s="168"/>
      <c r="H458" s="168"/>
      <c r="I458" s="169"/>
      <c r="J458" s="169"/>
      <c r="K458" s="169"/>
      <c r="L458" s="170">
        <v>237.55</v>
      </c>
      <c r="M458" s="170"/>
      <c r="N458" s="170"/>
      <c r="O458" s="170"/>
      <c r="P458" s="170"/>
      <c r="Q458" s="170"/>
      <c r="R458" s="170"/>
      <c r="S458" s="170"/>
      <c r="T458" s="170"/>
      <c r="U458" s="170">
        <v>237.55</v>
      </c>
      <c r="V458" s="170"/>
      <c r="W458" s="170"/>
      <c r="X458" s="1"/>
      <c r="Y458" s="1"/>
      <c r="Z458" s="1"/>
    </row>
    <row r="459" spans="1:26" ht="15.4" customHeight="1">
      <c r="A459" s="1"/>
      <c r="B459" s="168" t="s">
        <v>345</v>
      </c>
      <c r="C459" s="168"/>
      <c r="D459" s="168"/>
      <c r="E459" s="168"/>
      <c r="F459" s="168"/>
      <c r="G459" s="168"/>
      <c r="H459" s="168"/>
      <c r="I459" s="169"/>
      <c r="J459" s="169"/>
      <c r="K459" s="169"/>
      <c r="L459" s="170">
        <v>13.45</v>
      </c>
      <c r="M459" s="170"/>
      <c r="N459" s="170"/>
      <c r="O459" s="170"/>
      <c r="P459" s="170"/>
      <c r="Q459" s="170"/>
      <c r="R459" s="170"/>
      <c r="S459" s="170"/>
      <c r="T459" s="170"/>
      <c r="U459" s="170">
        <v>13.45</v>
      </c>
      <c r="V459" s="170"/>
      <c r="W459" s="170"/>
      <c r="X459" s="1"/>
      <c r="Y459" s="1"/>
      <c r="Z459" s="1"/>
    </row>
    <row r="460" spans="1:26" ht="15.4" customHeight="1">
      <c r="A460" s="1"/>
      <c r="B460" s="168" t="s">
        <v>346</v>
      </c>
      <c r="C460" s="168"/>
      <c r="D460" s="168"/>
      <c r="E460" s="168"/>
      <c r="F460" s="168"/>
      <c r="G460" s="168"/>
      <c r="H460" s="168"/>
      <c r="I460" s="169"/>
      <c r="J460" s="169"/>
      <c r="K460" s="169"/>
      <c r="L460" s="170">
        <v>40.1</v>
      </c>
      <c r="M460" s="170"/>
      <c r="N460" s="170"/>
      <c r="O460" s="170"/>
      <c r="P460" s="170"/>
      <c r="Q460" s="170"/>
      <c r="R460" s="170"/>
      <c r="S460" s="170"/>
      <c r="T460" s="170"/>
      <c r="U460" s="171">
        <v>40.1</v>
      </c>
      <c r="V460" s="171"/>
      <c r="W460" s="171"/>
      <c r="X460" s="1"/>
      <c r="Y460" s="1"/>
      <c r="Z460" s="1"/>
    </row>
    <row r="461" spans="1:26" ht="15.4" customHeight="1">
      <c r="A461" s="1"/>
      <c r="B461" s="172"/>
      <c r="C461" s="172"/>
      <c r="D461" s="172"/>
      <c r="E461" s="172"/>
      <c r="F461" s="173"/>
      <c r="G461" s="173"/>
      <c r="H461" s="173"/>
      <c r="I461" s="173"/>
      <c r="J461" s="173"/>
      <c r="K461" s="173"/>
      <c r="L461" s="174"/>
      <c r="M461" s="174"/>
      <c r="N461" s="174"/>
      <c r="O461" s="174"/>
      <c r="P461" s="174"/>
      <c r="Q461" s="174"/>
      <c r="R461" s="174"/>
      <c r="S461" s="174"/>
      <c r="T461" s="174"/>
      <c r="U461" s="175">
        <v>521.45000000000005</v>
      </c>
      <c r="V461" s="175"/>
      <c r="W461" s="175"/>
      <c r="X461" s="11">
        <v>521.45000000000005</v>
      </c>
      <c r="Y461" s="1"/>
      <c r="Z461" s="1"/>
    </row>
    <row r="462" spans="1:26" ht="15.4" customHeight="1">
      <c r="A462" s="1"/>
      <c r="B462" s="159" t="s">
        <v>356</v>
      </c>
      <c r="C462" s="159"/>
      <c r="D462" s="159"/>
      <c r="E462" s="159"/>
      <c r="F462" s="160" t="s">
        <v>270</v>
      </c>
      <c r="G462" s="160"/>
      <c r="H462" s="160"/>
      <c r="I462" s="160"/>
      <c r="J462" s="160"/>
      <c r="K462" s="160"/>
      <c r="L462" s="160" t="s">
        <v>281</v>
      </c>
      <c r="M462" s="160"/>
      <c r="N462" s="160"/>
      <c r="O462" s="160" t="s">
        <v>271</v>
      </c>
      <c r="P462" s="160"/>
      <c r="Q462" s="160"/>
      <c r="R462" s="160" t="s">
        <v>270</v>
      </c>
      <c r="S462" s="160"/>
      <c r="T462" s="160"/>
      <c r="U462" s="160" t="s">
        <v>273</v>
      </c>
      <c r="V462" s="160"/>
      <c r="W462" s="160"/>
      <c r="X462" s="9" t="s">
        <v>274</v>
      </c>
      <c r="Y462" s="1"/>
      <c r="Z462" s="1"/>
    </row>
    <row r="463" spans="1:26" ht="15.4" customHeight="1">
      <c r="A463" s="1"/>
      <c r="B463" s="156" t="s">
        <v>414</v>
      </c>
      <c r="C463" s="156"/>
      <c r="D463" s="156"/>
      <c r="E463" s="156"/>
      <c r="F463" s="156"/>
      <c r="G463" s="156"/>
      <c r="H463" s="156"/>
      <c r="I463" s="161"/>
      <c r="J463" s="161"/>
      <c r="K463" s="161"/>
      <c r="L463" s="162">
        <v>13.7</v>
      </c>
      <c r="M463" s="162"/>
      <c r="N463" s="162"/>
      <c r="O463" s="162">
        <v>0.9</v>
      </c>
      <c r="P463" s="162"/>
      <c r="Q463" s="162"/>
      <c r="R463" s="162"/>
      <c r="S463" s="162"/>
      <c r="T463" s="162"/>
      <c r="U463" s="162">
        <v>12.33</v>
      </c>
      <c r="V463" s="162"/>
      <c r="W463" s="162"/>
      <c r="X463" s="4"/>
      <c r="Y463" s="1"/>
      <c r="Z463" s="1"/>
    </row>
    <row r="464" spans="1:26" ht="15.4" customHeight="1">
      <c r="A464" s="1"/>
      <c r="B464" s="168" t="s">
        <v>415</v>
      </c>
      <c r="C464" s="168"/>
      <c r="D464" s="168"/>
      <c r="E464" s="168"/>
      <c r="F464" s="168"/>
      <c r="G464" s="168"/>
      <c r="H464" s="168"/>
      <c r="I464" s="169"/>
      <c r="J464" s="169"/>
      <c r="K464" s="169"/>
      <c r="L464" s="170">
        <v>12.7</v>
      </c>
      <c r="M464" s="170"/>
      <c r="N464" s="170"/>
      <c r="O464" s="170">
        <v>0.9</v>
      </c>
      <c r="P464" s="170"/>
      <c r="Q464" s="170"/>
      <c r="R464" s="170"/>
      <c r="S464" s="170"/>
      <c r="T464" s="170"/>
      <c r="U464" s="170">
        <v>11.43</v>
      </c>
      <c r="V464" s="170"/>
      <c r="W464" s="170"/>
      <c r="X464" s="1"/>
      <c r="Y464" s="1"/>
      <c r="Z464" s="1"/>
    </row>
    <row r="465" spans="1:26" ht="15.4" customHeight="1">
      <c r="A465" s="1"/>
      <c r="B465" s="168" t="s">
        <v>416</v>
      </c>
      <c r="C465" s="168"/>
      <c r="D465" s="168"/>
      <c r="E465" s="168"/>
      <c r="F465" s="168"/>
      <c r="G465" s="168"/>
      <c r="H465" s="168"/>
      <c r="I465" s="169"/>
      <c r="J465" s="169"/>
      <c r="K465" s="169"/>
      <c r="L465" s="170">
        <v>2.35</v>
      </c>
      <c r="M465" s="170"/>
      <c r="N465" s="170"/>
      <c r="O465" s="170">
        <v>0.9</v>
      </c>
      <c r="P465" s="170"/>
      <c r="Q465" s="170"/>
      <c r="R465" s="170"/>
      <c r="S465" s="170"/>
      <c r="T465" s="170"/>
      <c r="U465" s="170">
        <v>2.12</v>
      </c>
      <c r="V465" s="170"/>
      <c r="W465" s="170"/>
      <c r="X465" s="1"/>
      <c r="Y465" s="1"/>
      <c r="Z465" s="1"/>
    </row>
    <row r="466" spans="1:26" ht="15.4" customHeight="1">
      <c r="A466" s="1"/>
      <c r="B466" s="168" t="s">
        <v>417</v>
      </c>
      <c r="C466" s="168"/>
      <c r="D466" s="168"/>
      <c r="E466" s="168"/>
      <c r="F466" s="168"/>
      <c r="G466" s="168"/>
      <c r="H466" s="168"/>
      <c r="I466" s="169"/>
      <c r="J466" s="169"/>
      <c r="K466" s="169"/>
      <c r="L466" s="170">
        <v>31.9</v>
      </c>
      <c r="M466" s="170"/>
      <c r="N466" s="170"/>
      <c r="O466" s="170">
        <v>0.9</v>
      </c>
      <c r="P466" s="170"/>
      <c r="Q466" s="170"/>
      <c r="R466" s="170"/>
      <c r="S466" s="170"/>
      <c r="T466" s="170"/>
      <c r="U466" s="171">
        <v>28.71</v>
      </c>
      <c r="V466" s="171"/>
      <c r="W466" s="171"/>
      <c r="X466" s="1"/>
      <c r="Y466" s="1"/>
      <c r="Z466" s="1"/>
    </row>
    <row r="467" spans="1:26" ht="15.4" customHeight="1">
      <c r="A467" s="1"/>
      <c r="B467" s="172"/>
      <c r="C467" s="172"/>
      <c r="D467" s="172"/>
      <c r="E467" s="172"/>
      <c r="F467" s="173"/>
      <c r="G467" s="173"/>
      <c r="H467" s="173"/>
      <c r="I467" s="173"/>
      <c r="J467" s="173"/>
      <c r="K467" s="173"/>
      <c r="L467" s="174"/>
      <c r="M467" s="174"/>
      <c r="N467" s="174"/>
      <c r="O467" s="174"/>
      <c r="P467" s="174"/>
      <c r="Q467" s="174"/>
      <c r="R467" s="174"/>
      <c r="S467" s="174"/>
      <c r="T467" s="174"/>
      <c r="U467" s="167">
        <v>54.59</v>
      </c>
      <c r="V467" s="167"/>
      <c r="W467" s="167"/>
      <c r="X467" s="11">
        <v>54.59</v>
      </c>
      <c r="Y467" s="1"/>
      <c r="Z467" s="1"/>
    </row>
    <row r="468" spans="1:26" ht="15.4" customHeight="1">
      <c r="A468" s="1"/>
      <c r="B468" s="164"/>
      <c r="C468" s="164"/>
      <c r="D468" s="164"/>
      <c r="E468" s="164"/>
      <c r="F468" s="165"/>
      <c r="G468" s="165"/>
      <c r="H468" s="165"/>
      <c r="I468" s="165"/>
      <c r="J468" s="165"/>
      <c r="K468" s="165"/>
      <c r="L468" s="166"/>
      <c r="M468" s="166"/>
      <c r="N468" s="166"/>
      <c r="O468" s="166"/>
      <c r="P468" s="166"/>
      <c r="Q468" s="166"/>
      <c r="R468" s="166"/>
      <c r="S468" s="166"/>
      <c r="T468" s="166"/>
      <c r="U468" s="167">
        <v>576.04</v>
      </c>
      <c r="V468" s="167"/>
      <c r="W468" s="167"/>
      <c r="X468" s="10">
        <v>576.04</v>
      </c>
      <c r="Y468" s="1"/>
      <c r="Z468" s="1"/>
    </row>
    <row r="469" spans="1:26" ht="15.4" customHeight="1">
      <c r="A469" s="1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153" t="s">
        <v>276</v>
      </c>
      <c r="R469" s="153"/>
      <c r="S469" s="153"/>
      <c r="T469" s="153"/>
      <c r="U469" s="153"/>
      <c r="V469" s="153"/>
      <c r="W469" s="153"/>
      <c r="X469" s="6">
        <v>576.04</v>
      </c>
      <c r="Y469" s="1"/>
      <c r="Z469" s="1"/>
    </row>
    <row r="470" spans="1:26" ht="15.4" customHeight="1">
      <c r="A470" s="154" t="s">
        <v>517</v>
      </c>
      <c r="B470" s="154"/>
      <c r="C470" s="5" t="s">
        <v>268</v>
      </c>
      <c r="D470" s="158" t="s">
        <v>61</v>
      </c>
      <c r="E470" s="158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"/>
      <c r="Y470" s="1"/>
      <c r="Z470" s="1"/>
    </row>
    <row r="471" spans="1:26" ht="15.4" customHeight="1">
      <c r="A471" s="1"/>
      <c r="B471" s="159" t="s">
        <v>353</v>
      </c>
      <c r="C471" s="159"/>
      <c r="D471" s="159"/>
      <c r="E471" s="159"/>
      <c r="F471" s="160" t="s">
        <v>270</v>
      </c>
      <c r="G471" s="160"/>
      <c r="H471" s="160"/>
      <c r="I471" s="160"/>
      <c r="J471" s="160"/>
      <c r="K471" s="160"/>
      <c r="L471" s="160" t="s">
        <v>342</v>
      </c>
      <c r="M471" s="160"/>
      <c r="N471" s="160"/>
      <c r="O471" s="160" t="s">
        <v>270</v>
      </c>
      <c r="P471" s="160"/>
      <c r="Q471" s="160"/>
      <c r="R471" s="160" t="s">
        <v>270</v>
      </c>
      <c r="S471" s="160"/>
      <c r="T471" s="160"/>
      <c r="U471" s="160" t="s">
        <v>273</v>
      </c>
      <c r="V471" s="160"/>
      <c r="W471" s="160"/>
      <c r="X471" s="9" t="s">
        <v>274</v>
      </c>
      <c r="Y471" s="1"/>
      <c r="Z471" s="1"/>
    </row>
    <row r="472" spans="1:26" ht="15.4" customHeight="1">
      <c r="A472" s="1"/>
      <c r="B472" s="156" t="s">
        <v>343</v>
      </c>
      <c r="C472" s="156"/>
      <c r="D472" s="156"/>
      <c r="E472" s="156"/>
      <c r="F472" s="156"/>
      <c r="G472" s="156"/>
      <c r="H472" s="156"/>
      <c r="I472" s="161"/>
      <c r="J472" s="161"/>
      <c r="K472" s="161"/>
      <c r="L472" s="162">
        <v>230.35</v>
      </c>
      <c r="M472" s="162"/>
      <c r="N472" s="162"/>
      <c r="O472" s="162"/>
      <c r="P472" s="162"/>
      <c r="Q472" s="162"/>
      <c r="R472" s="162"/>
      <c r="S472" s="162"/>
      <c r="T472" s="162"/>
      <c r="U472" s="162">
        <v>230.35</v>
      </c>
      <c r="V472" s="162"/>
      <c r="W472" s="162"/>
      <c r="X472" s="4"/>
      <c r="Y472" s="1"/>
      <c r="Z472" s="1"/>
    </row>
    <row r="473" spans="1:26" ht="15.4" customHeight="1">
      <c r="A473" s="1"/>
      <c r="B473" s="168" t="s">
        <v>344</v>
      </c>
      <c r="C473" s="168"/>
      <c r="D473" s="168"/>
      <c r="E473" s="168"/>
      <c r="F473" s="168"/>
      <c r="G473" s="168"/>
      <c r="H473" s="168"/>
      <c r="I473" s="169"/>
      <c r="J473" s="169"/>
      <c r="K473" s="169"/>
      <c r="L473" s="170">
        <v>237.55</v>
      </c>
      <c r="M473" s="170"/>
      <c r="N473" s="170"/>
      <c r="O473" s="170"/>
      <c r="P473" s="170"/>
      <c r="Q473" s="170"/>
      <c r="R473" s="170"/>
      <c r="S473" s="170"/>
      <c r="T473" s="170"/>
      <c r="U473" s="170">
        <v>237.55</v>
      </c>
      <c r="V473" s="170"/>
      <c r="W473" s="170"/>
      <c r="X473" s="1"/>
      <c r="Y473" s="1"/>
      <c r="Z473" s="1"/>
    </row>
    <row r="474" spans="1:26" ht="15.4" customHeight="1">
      <c r="A474" s="1"/>
      <c r="B474" s="168" t="s">
        <v>345</v>
      </c>
      <c r="C474" s="168"/>
      <c r="D474" s="168"/>
      <c r="E474" s="168"/>
      <c r="F474" s="168"/>
      <c r="G474" s="168"/>
      <c r="H474" s="168"/>
      <c r="I474" s="169"/>
      <c r="J474" s="169"/>
      <c r="K474" s="169"/>
      <c r="L474" s="170">
        <v>13.45</v>
      </c>
      <c r="M474" s="170"/>
      <c r="N474" s="170"/>
      <c r="O474" s="170"/>
      <c r="P474" s="170"/>
      <c r="Q474" s="170"/>
      <c r="R474" s="170"/>
      <c r="S474" s="170"/>
      <c r="T474" s="170"/>
      <c r="U474" s="170">
        <v>13.45</v>
      </c>
      <c r="V474" s="170"/>
      <c r="W474" s="170"/>
      <c r="X474" s="1"/>
      <c r="Y474" s="1"/>
      <c r="Z474" s="1"/>
    </row>
    <row r="475" spans="1:26" ht="15.4" customHeight="1">
      <c r="A475" s="1"/>
      <c r="B475" s="168" t="s">
        <v>346</v>
      </c>
      <c r="C475" s="168"/>
      <c r="D475" s="168"/>
      <c r="E475" s="168"/>
      <c r="F475" s="168"/>
      <c r="G475" s="168"/>
      <c r="H475" s="168"/>
      <c r="I475" s="169"/>
      <c r="J475" s="169"/>
      <c r="K475" s="169"/>
      <c r="L475" s="170">
        <v>40.1</v>
      </c>
      <c r="M475" s="170"/>
      <c r="N475" s="170"/>
      <c r="O475" s="170"/>
      <c r="P475" s="170"/>
      <c r="Q475" s="170"/>
      <c r="R475" s="170"/>
      <c r="S475" s="170"/>
      <c r="T475" s="170"/>
      <c r="U475" s="171">
        <v>40.1</v>
      </c>
      <c r="V475" s="171"/>
      <c r="W475" s="171"/>
      <c r="X475" s="1"/>
      <c r="Y475" s="1"/>
      <c r="Z475" s="1"/>
    </row>
    <row r="476" spans="1:26" ht="15.4" customHeight="1">
      <c r="A476" s="1"/>
      <c r="B476" s="172"/>
      <c r="C476" s="172"/>
      <c r="D476" s="172"/>
      <c r="E476" s="172"/>
      <c r="F476" s="173"/>
      <c r="G476" s="173"/>
      <c r="H476" s="173"/>
      <c r="I476" s="173"/>
      <c r="J476" s="173"/>
      <c r="K476" s="173"/>
      <c r="L476" s="174"/>
      <c r="M476" s="174"/>
      <c r="N476" s="174"/>
      <c r="O476" s="174"/>
      <c r="P476" s="174"/>
      <c r="Q476" s="174"/>
      <c r="R476" s="174"/>
      <c r="S476" s="174"/>
      <c r="T476" s="174"/>
      <c r="U476" s="175">
        <v>521.45000000000005</v>
      </c>
      <c r="V476" s="175"/>
      <c r="W476" s="175"/>
      <c r="X476" s="11">
        <v>521.45000000000005</v>
      </c>
      <c r="Y476" s="1"/>
      <c r="Z476" s="1"/>
    </row>
    <row r="477" spans="1:26" ht="15.4" customHeight="1">
      <c r="A477" s="1"/>
      <c r="B477" s="159" t="s">
        <v>356</v>
      </c>
      <c r="C477" s="159"/>
      <c r="D477" s="159"/>
      <c r="E477" s="159"/>
      <c r="F477" s="160" t="s">
        <v>270</v>
      </c>
      <c r="G477" s="160"/>
      <c r="H477" s="160"/>
      <c r="I477" s="160"/>
      <c r="J477" s="160"/>
      <c r="K477" s="160"/>
      <c r="L477" s="160" t="s">
        <v>281</v>
      </c>
      <c r="M477" s="160"/>
      <c r="N477" s="160"/>
      <c r="O477" s="160" t="s">
        <v>271</v>
      </c>
      <c r="P477" s="160"/>
      <c r="Q477" s="160"/>
      <c r="R477" s="160" t="s">
        <v>270</v>
      </c>
      <c r="S477" s="160"/>
      <c r="T477" s="160"/>
      <c r="U477" s="160" t="s">
        <v>273</v>
      </c>
      <c r="V477" s="160"/>
      <c r="W477" s="160"/>
      <c r="X477" s="9" t="s">
        <v>274</v>
      </c>
      <c r="Y477" s="1"/>
      <c r="Z477" s="1"/>
    </row>
    <row r="478" spans="1:26" ht="15.4" customHeight="1">
      <c r="A478" s="1"/>
      <c r="B478" s="156" t="s">
        <v>414</v>
      </c>
      <c r="C478" s="156"/>
      <c r="D478" s="156"/>
      <c r="E478" s="156"/>
      <c r="F478" s="156"/>
      <c r="G478" s="156"/>
      <c r="H478" s="156"/>
      <c r="I478" s="161"/>
      <c r="J478" s="161"/>
      <c r="K478" s="161"/>
      <c r="L478" s="162">
        <v>13.7</v>
      </c>
      <c r="M478" s="162"/>
      <c r="N478" s="162"/>
      <c r="O478" s="162">
        <v>0.9</v>
      </c>
      <c r="P478" s="162"/>
      <c r="Q478" s="162"/>
      <c r="R478" s="162"/>
      <c r="S478" s="162"/>
      <c r="T478" s="162"/>
      <c r="U478" s="162">
        <v>12.33</v>
      </c>
      <c r="V478" s="162"/>
      <c r="W478" s="162"/>
      <c r="X478" s="4"/>
      <c r="Y478" s="1"/>
      <c r="Z478" s="1"/>
    </row>
    <row r="479" spans="1:26" ht="15.4" customHeight="1">
      <c r="A479" s="1"/>
      <c r="B479" s="168" t="s">
        <v>415</v>
      </c>
      <c r="C479" s="168"/>
      <c r="D479" s="168"/>
      <c r="E479" s="168"/>
      <c r="F479" s="168"/>
      <c r="G479" s="168"/>
      <c r="H479" s="168"/>
      <c r="I479" s="169"/>
      <c r="J479" s="169"/>
      <c r="K479" s="169"/>
      <c r="L479" s="170">
        <v>12.7</v>
      </c>
      <c r="M479" s="170"/>
      <c r="N479" s="170"/>
      <c r="O479" s="170">
        <v>0.9</v>
      </c>
      <c r="P479" s="170"/>
      <c r="Q479" s="170"/>
      <c r="R479" s="170"/>
      <c r="S479" s="170"/>
      <c r="T479" s="170"/>
      <c r="U479" s="170">
        <v>11.43</v>
      </c>
      <c r="V479" s="170"/>
      <c r="W479" s="170"/>
      <c r="X479" s="1"/>
      <c r="Y479" s="1"/>
      <c r="Z479" s="1"/>
    </row>
    <row r="480" spans="1:26" ht="15.4" customHeight="1">
      <c r="A480" s="1"/>
      <c r="B480" s="168" t="s">
        <v>416</v>
      </c>
      <c r="C480" s="168"/>
      <c r="D480" s="168"/>
      <c r="E480" s="168"/>
      <c r="F480" s="168"/>
      <c r="G480" s="168"/>
      <c r="H480" s="168"/>
      <c r="I480" s="169"/>
      <c r="J480" s="169"/>
      <c r="K480" s="169"/>
      <c r="L480" s="170">
        <v>2.35</v>
      </c>
      <c r="M480" s="170"/>
      <c r="N480" s="170"/>
      <c r="O480" s="170">
        <v>0.9</v>
      </c>
      <c r="P480" s="170"/>
      <c r="Q480" s="170"/>
      <c r="R480" s="170"/>
      <c r="S480" s="170"/>
      <c r="T480" s="170"/>
      <c r="U480" s="170">
        <v>2.12</v>
      </c>
      <c r="V480" s="170"/>
      <c r="W480" s="170"/>
      <c r="X480" s="1"/>
      <c r="Y480" s="1"/>
      <c r="Z480" s="1"/>
    </row>
    <row r="481" spans="1:26" ht="15.4" customHeight="1">
      <c r="A481" s="1"/>
      <c r="B481" s="168" t="s">
        <v>417</v>
      </c>
      <c r="C481" s="168"/>
      <c r="D481" s="168"/>
      <c r="E481" s="168"/>
      <c r="F481" s="168"/>
      <c r="G481" s="168"/>
      <c r="H481" s="168"/>
      <c r="I481" s="169"/>
      <c r="J481" s="169"/>
      <c r="K481" s="169"/>
      <c r="L481" s="170">
        <v>31.9</v>
      </c>
      <c r="M481" s="170"/>
      <c r="N481" s="170"/>
      <c r="O481" s="170">
        <v>0.9</v>
      </c>
      <c r="P481" s="170"/>
      <c r="Q481" s="170"/>
      <c r="R481" s="170"/>
      <c r="S481" s="170"/>
      <c r="T481" s="170"/>
      <c r="U481" s="171">
        <v>28.71</v>
      </c>
      <c r="V481" s="171"/>
      <c r="W481" s="171"/>
      <c r="X481" s="1"/>
      <c r="Y481" s="1"/>
      <c r="Z481" s="1"/>
    </row>
    <row r="482" spans="1:26" ht="15.4" customHeight="1">
      <c r="A482" s="1"/>
      <c r="B482" s="172"/>
      <c r="C482" s="172"/>
      <c r="D482" s="172"/>
      <c r="E482" s="172"/>
      <c r="F482" s="173"/>
      <c r="G482" s="173"/>
      <c r="H482" s="173"/>
      <c r="I482" s="173"/>
      <c r="J482" s="173"/>
      <c r="K482" s="173"/>
      <c r="L482" s="174"/>
      <c r="M482" s="174"/>
      <c r="N482" s="174"/>
      <c r="O482" s="174"/>
      <c r="P482" s="174"/>
      <c r="Q482" s="174"/>
      <c r="R482" s="174"/>
      <c r="S482" s="174"/>
      <c r="T482" s="174"/>
      <c r="U482" s="167">
        <v>54.59</v>
      </c>
      <c r="V482" s="167"/>
      <c r="W482" s="167"/>
      <c r="X482" s="11">
        <v>54.59</v>
      </c>
      <c r="Y482" s="1"/>
      <c r="Z482" s="1"/>
    </row>
    <row r="483" spans="1:26" ht="15.4" customHeight="1">
      <c r="A483" s="1"/>
      <c r="B483" s="164"/>
      <c r="C483" s="164"/>
      <c r="D483" s="164"/>
      <c r="E483" s="164"/>
      <c r="F483" s="165"/>
      <c r="G483" s="165"/>
      <c r="H483" s="165"/>
      <c r="I483" s="165"/>
      <c r="J483" s="165"/>
      <c r="K483" s="165"/>
      <c r="L483" s="166"/>
      <c r="M483" s="166"/>
      <c r="N483" s="166"/>
      <c r="O483" s="166"/>
      <c r="P483" s="166"/>
      <c r="Q483" s="166"/>
      <c r="R483" s="166"/>
      <c r="S483" s="166"/>
      <c r="T483" s="166"/>
      <c r="U483" s="167">
        <v>576.04</v>
      </c>
      <c r="V483" s="167"/>
      <c r="W483" s="167"/>
      <c r="X483" s="10">
        <v>576.04</v>
      </c>
      <c r="Y483" s="1"/>
      <c r="Z483" s="1"/>
    </row>
    <row r="484" spans="1:26" ht="15.4" customHeight="1">
      <c r="A484" s="1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153" t="s">
        <v>276</v>
      </c>
      <c r="R484" s="153"/>
      <c r="S484" s="153"/>
      <c r="T484" s="153"/>
      <c r="U484" s="153"/>
      <c r="V484" s="153"/>
      <c r="W484" s="153"/>
      <c r="X484" s="6">
        <v>576.04</v>
      </c>
      <c r="Y484" s="1"/>
      <c r="Z484" s="1"/>
    </row>
    <row r="485" spans="1:26" ht="15.4" customHeight="1">
      <c r="A485" s="154" t="s">
        <v>518</v>
      </c>
      <c r="B485" s="154"/>
      <c r="C485" s="5" t="s">
        <v>268</v>
      </c>
      <c r="D485" s="158" t="s">
        <v>62</v>
      </c>
      <c r="E485" s="158"/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"/>
      <c r="Y485" s="1"/>
      <c r="Z485" s="1"/>
    </row>
    <row r="486" spans="1:26" ht="15.4" customHeight="1">
      <c r="A486" s="1"/>
      <c r="B486" s="159" t="s">
        <v>353</v>
      </c>
      <c r="C486" s="159"/>
      <c r="D486" s="159"/>
      <c r="E486" s="159"/>
      <c r="F486" s="160" t="s">
        <v>270</v>
      </c>
      <c r="G486" s="160"/>
      <c r="H486" s="160"/>
      <c r="I486" s="160"/>
      <c r="J486" s="160"/>
      <c r="K486" s="160"/>
      <c r="L486" s="160" t="s">
        <v>342</v>
      </c>
      <c r="M486" s="160"/>
      <c r="N486" s="160"/>
      <c r="O486" s="160" t="s">
        <v>270</v>
      </c>
      <c r="P486" s="160"/>
      <c r="Q486" s="160"/>
      <c r="R486" s="160" t="s">
        <v>270</v>
      </c>
      <c r="S486" s="160"/>
      <c r="T486" s="160"/>
      <c r="U486" s="160" t="s">
        <v>273</v>
      </c>
      <c r="V486" s="160"/>
      <c r="W486" s="160"/>
      <c r="X486" s="9" t="s">
        <v>274</v>
      </c>
      <c r="Y486" s="1"/>
      <c r="Z486" s="1"/>
    </row>
    <row r="487" spans="1:26" ht="15.4" customHeight="1">
      <c r="A487" s="1"/>
      <c r="B487" s="156" t="s">
        <v>343</v>
      </c>
      <c r="C487" s="156"/>
      <c r="D487" s="156"/>
      <c r="E487" s="156"/>
      <c r="F487" s="156"/>
      <c r="G487" s="156"/>
      <c r="H487" s="156"/>
      <c r="I487" s="161"/>
      <c r="J487" s="161"/>
      <c r="K487" s="161"/>
      <c r="L487" s="162">
        <v>230.35</v>
      </c>
      <c r="M487" s="162"/>
      <c r="N487" s="162"/>
      <c r="O487" s="162"/>
      <c r="P487" s="162"/>
      <c r="Q487" s="162"/>
      <c r="R487" s="162"/>
      <c r="S487" s="162"/>
      <c r="T487" s="162"/>
      <c r="U487" s="162">
        <v>230.35</v>
      </c>
      <c r="V487" s="162"/>
      <c r="W487" s="162"/>
      <c r="X487" s="4"/>
      <c r="Y487" s="1"/>
      <c r="Z487" s="1"/>
    </row>
    <row r="488" spans="1:26" ht="15.4" customHeight="1">
      <c r="A488" s="1"/>
      <c r="B488" s="168" t="s">
        <v>344</v>
      </c>
      <c r="C488" s="168"/>
      <c r="D488" s="168"/>
      <c r="E488" s="168"/>
      <c r="F488" s="168"/>
      <c r="G488" s="168"/>
      <c r="H488" s="168"/>
      <c r="I488" s="169"/>
      <c r="J488" s="169"/>
      <c r="K488" s="169"/>
      <c r="L488" s="170">
        <v>237.55</v>
      </c>
      <c r="M488" s="170"/>
      <c r="N488" s="170"/>
      <c r="O488" s="170"/>
      <c r="P488" s="170"/>
      <c r="Q488" s="170"/>
      <c r="R488" s="170"/>
      <c r="S488" s="170"/>
      <c r="T488" s="170"/>
      <c r="U488" s="170">
        <v>237.55</v>
      </c>
      <c r="V488" s="170"/>
      <c r="W488" s="170"/>
      <c r="X488" s="1"/>
      <c r="Y488" s="1"/>
      <c r="Z488" s="1"/>
    </row>
    <row r="489" spans="1:26" ht="15.4" customHeight="1">
      <c r="A489" s="1"/>
      <c r="B489" s="168" t="s">
        <v>345</v>
      </c>
      <c r="C489" s="168"/>
      <c r="D489" s="168"/>
      <c r="E489" s="168"/>
      <c r="F489" s="168"/>
      <c r="G489" s="168"/>
      <c r="H489" s="168"/>
      <c r="I489" s="169"/>
      <c r="J489" s="169"/>
      <c r="K489" s="169"/>
      <c r="L489" s="170">
        <v>13.45</v>
      </c>
      <c r="M489" s="170"/>
      <c r="N489" s="170"/>
      <c r="O489" s="170"/>
      <c r="P489" s="170"/>
      <c r="Q489" s="170"/>
      <c r="R489" s="170"/>
      <c r="S489" s="170"/>
      <c r="T489" s="170"/>
      <c r="U489" s="170">
        <v>13.45</v>
      </c>
      <c r="V489" s="170"/>
      <c r="W489" s="170"/>
      <c r="X489" s="1"/>
      <c r="Y489" s="1"/>
      <c r="Z489" s="1"/>
    </row>
    <row r="490" spans="1:26" ht="15.4" customHeight="1">
      <c r="A490" s="1"/>
      <c r="B490" s="168" t="s">
        <v>346</v>
      </c>
      <c r="C490" s="168"/>
      <c r="D490" s="168"/>
      <c r="E490" s="168"/>
      <c r="F490" s="168"/>
      <c r="G490" s="168"/>
      <c r="H490" s="168"/>
      <c r="I490" s="169"/>
      <c r="J490" s="169"/>
      <c r="K490" s="169"/>
      <c r="L490" s="170">
        <v>40.1</v>
      </c>
      <c r="M490" s="170"/>
      <c r="N490" s="170"/>
      <c r="O490" s="170"/>
      <c r="P490" s="170"/>
      <c r="Q490" s="170"/>
      <c r="R490" s="170"/>
      <c r="S490" s="170"/>
      <c r="T490" s="170"/>
      <c r="U490" s="171">
        <v>40.1</v>
      </c>
      <c r="V490" s="171"/>
      <c r="W490" s="171"/>
      <c r="X490" s="1"/>
      <c r="Y490" s="1"/>
      <c r="Z490" s="1"/>
    </row>
    <row r="491" spans="1:26" ht="15.4" customHeight="1">
      <c r="A491" s="1"/>
      <c r="B491" s="172"/>
      <c r="C491" s="172"/>
      <c r="D491" s="172"/>
      <c r="E491" s="172"/>
      <c r="F491" s="173"/>
      <c r="G491" s="173"/>
      <c r="H491" s="173"/>
      <c r="I491" s="173"/>
      <c r="J491" s="173"/>
      <c r="K491" s="173"/>
      <c r="L491" s="174"/>
      <c r="M491" s="174"/>
      <c r="N491" s="174"/>
      <c r="O491" s="174"/>
      <c r="P491" s="174"/>
      <c r="Q491" s="174"/>
      <c r="R491" s="174"/>
      <c r="S491" s="174"/>
      <c r="T491" s="174"/>
      <c r="U491" s="175">
        <v>521.45000000000005</v>
      </c>
      <c r="V491" s="175"/>
      <c r="W491" s="175"/>
      <c r="X491" s="11">
        <v>521.45000000000005</v>
      </c>
      <c r="Y491" s="1"/>
      <c r="Z491" s="1"/>
    </row>
    <row r="492" spans="1:26" ht="15.4" customHeight="1">
      <c r="A492" s="1"/>
      <c r="B492" s="159" t="s">
        <v>356</v>
      </c>
      <c r="C492" s="159"/>
      <c r="D492" s="159"/>
      <c r="E492" s="159"/>
      <c r="F492" s="160" t="s">
        <v>270</v>
      </c>
      <c r="G492" s="160"/>
      <c r="H492" s="160"/>
      <c r="I492" s="160"/>
      <c r="J492" s="160"/>
      <c r="K492" s="160"/>
      <c r="L492" s="160" t="s">
        <v>281</v>
      </c>
      <c r="M492" s="160"/>
      <c r="N492" s="160"/>
      <c r="O492" s="160" t="s">
        <v>271</v>
      </c>
      <c r="P492" s="160"/>
      <c r="Q492" s="160"/>
      <c r="R492" s="160" t="s">
        <v>270</v>
      </c>
      <c r="S492" s="160"/>
      <c r="T492" s="160"/>
      <c r="U492" s="160" t="s">
        <v>273</v>
      </c>
      <c r="V492" s="160"/>
      <c r="W492" s="160"/>
      <c r="X492" s="9" t="s">
        <v>274</v>
      </c>
      <c r="Y492" s="1"/>
      <c r="Z492" s="1"/>
    </row>
    <row r="493" spans="1:26" ht="15.4" customHeight="1">
      <c r="A493" s="1"/>
      <c r="B493" s="156" t="s">
        <v>414</v>
      </c>
      <c r="C493" s="156"/>
      <c r="D493" s="156"/>
      <c r="E493" s="156"/>
      <c r="F493" s="156"/>
      <c r="G493" s="156"/>
      <c r="H493" s="156"/>
      <c r="I493" s="161"/>
      <c r="J493" s="161"/>
      <c r="K493" s="161"/>
      <c r="L493" s="162">
        <v>13.7</v>
      </c>
      <c r="M493" s="162"/>
      <c r="N493" s="162"/>
      <c r="O493" s="162">
        <v>0.9</v>
      </c>
      <c r="P493" s="162"/>
      <c r="Q493" s="162"/>
      <c r="R493" s="162"/>
      <c r="S493" s="162"/>
      <c r="T493" s="162"/>
      <c r="U493" s="162">
        <v>12.33</v>
      </c>
      <c r="V493" s="162"/>
      <c r="W493" s="162"/>
      <c r="X493" s="4"/>
      <c r="Y493" s="1"/>
      <c r="Z493" s="1"/>
    </row>
    <row r="494" spans="1:26" ht="15.4" customHeight="1">
      <c r="A494" s="1"/>
      <c r="B494" s="168" t="s">
        <v>415</v>
      </c>
      <c r="C494" s="168"/>
      <c r="D494" s="168"/>
      <c r="E494" s="168"/>
      <c r="F494" s="168"/>
      <c r="G494" s="168"/>
      <c r="H494" s="168"/>
      <c r="I494" s="169"/>
      <c r="J494" s="169"/>
      <c r="K494" s="169"/>
      <c r="L494" s="170">
        <v>12.7</v>
      </c>
      <c r="M494" s="170"/>
      <c r="N494" s="170"/>
      <c r="O494" s="170">
        <v>0.9</v>
      </c>
      <c r="P494" s="170"/>
      <c r="Q494" s="170"/>
      <c r="R494" s="170"/>
      <c r="S494" s="170"/>
      <c r="T494" s="170"/>
      <c r="U494" s="170">
        <v>11.43</v>
      </c>
      <c r="V494" s="170"/>
      <c r="W494" s="170"/>
      <c r="X494" s="1"/>
      <c r="Y494" s="1"/>
      <c r="Z494" s="1"/>
    </row>
    <row r="495" spans="1:26" ht="15.4" customHeight="1">
      <c r="A495" s="1"/>
      <c r="B495" s="168" t="s">
        <v>416</v>
      </c>
      <c r="C495" s="168"/>
      <c r="D495" s="168"/>
      <c r="E495" s="168"/>
      <c r="F495" s="168"/>
      <c r="G495" s="168"/>
      <c r="H495" s="168"/>
      <c r="I495" s="169"/>
      <c r="J495" s="169"/>
      <c r="K495" s="169"/>
      <c r="L495" s="170">
        <v>2.35</v>
      </c>
      <c r="M495" s="170"/>
      <c r="N495" s="170"/>
      <c r="O495" s="170">
        <v>0.9</v>
      </c>
      <c r="P495" s="170"/>
      <c r="Q495" s="170"/>
      <c r="R495" s="170"/>
      <c r="S495" s="170"/>
      <c r="T495" s="170"/>
      <c r="U495" s="170">
        <v>2.12</v>
      </c>
      <c r="V495" s="170"/>
      <c r="W495" s="170"/>
      <c r="X495" s="1"/>
      <c r="Y495" s="1"/>
      <c r="Z495" s="1"/>
    </row>
    <row r="496" spans="1:26" ht="15.4" customHeight="1">
      <c r="A496" s="1"/>
      <c r="B496" s="168" t="s">
        <v>417</v>
      </c>
      <c r="C496" s="168"/>
      <c r="D496" s="168"/>
      <c r="E496" s="168"/>
      <c r="F496" s="168"/>
      <c r="G496" s="168"/>
      <c r="H496" s="168"/>
      <c r="I496" s="169"/>
      <c r="J496" s="169"/>
      <c r="K496" s="169"/>
      <c r="L496" s="170">
        <v>31.9</v>
      </c>
      <c r="M496" s="170"/>
      <c r="N496" s="170"/>
      <c r="O496" s="170">
        <v>0.9</v>
      </c>
      <c r="P496" s="170"/>
      <c r="Q496" s="170"/>
      <c r="R496" s="170"/>
      <c r="S496" s="170"/>
      <c r="T496" s="170"/>
      <c r="U496" s="171">
        <v>28.71</v>
      </c>
      <c r="V496" s="171"/>
      <c r="W496" s="171"/>
      <c r="X496" s="1"/>
      <c r="Y496" s="1"/>
      <c r="Z496" s="1"/>
    </row>
    <row r="497" spans="1:26" ht="15.4" customHeight="1">
      <c r="A497" s="1"/>
      <c r="B497" s="172"/>
      <c r="C497" s="172"/>
      <c r="D497" s="172"/>
      <c r="E497" s="172"/>
      <c r="F497" s="173"/>
      <c r="G497" s="173"/>
      <c r="H497" s="173"/>
      <c r="I497" s="173"/>
      <c r="J497" s="173"/>
      <c r="K497" s="173"/>
      <c r="L497" s="174"/>
      <c r="M497" s="174"/>
      <c r="N497" s="174"/>
      <c r="O497" s="174"/>
      <c r="P497" s="174"/>
      <c r="Q497" s="174"/>
      <c r="R497" s="174"/>
      <c r="S497" s="174"/>
      <c r="T497" s="174"/>
      <c r="U497" s="167">
        <v>54.59</v>
      </c>
      <c r="V497" s="167"/>
      <c r="W497" s="167"/>
      <c r="X497" s="11">
        <v>54.59</v>
      </c>
      <c r="Y497" s="1"/>
      <c r="Z497" s="1"/>
    </row>
    <row r="498" spans="1:26" ht="15.4" customHeight="1">
      <c r="A498" s="1"/>
      <c r="B498" s="164"/>
      <c r="C498" s="164"/>
      <c r="D498" s="164"/>
      <c r="E498" s="164"/>
      <c r="F498" s="165"/>
      <c r="G498" s="165"/>
      <c r="H498" s="165"/>
      <c r="I498" s="165"/>
      <c r="J498" s="165"/>
      <c r="K498" s="165"/>
      <c r="L498" s="166"/>
      <c r="M498" s="166"/>
      <c r="N498" s="166"/>
      <c r="O498" s="166"/>
      <c r="P498" s="166"/>
      <c r="Q498" s="166"/>
      <c r="R498" s="166"/>
      <c r="S498" s="166"/>
      <c r="T498" s="166"/>
      <c r="U498" s="167">
        <v>576.04</v>
      </c>
      <c r="V498" s="167"/>
      <c r="W498" s="167"/>
      <c r="X498" s="10">
        <v>576.04</v>
      </c>
      <c r="Y498" s="1"/>
      <c r="Z498" s="1"/>
    </row>
    <row r="499" spans="1:26" ht="15.4" customHeight="1">
      <c r="A499" s="1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153" t="s">
        <v>276</v>
      </c>
      <c r="R499" s="153"/>
      <c r="S499" s="153"/>
      <c r="T499" s="153"/>
      <c r="U499" s="153"/>
      <c r="V499" s="153"/>
      <c r="W499" s="153"/>
      <c r="X499" s="6">
        <v>576.04</v>
      </c>
      <c r="Y499" s="1"/>
      <c r="Z499" s="1"/>
    </row>
    <row r="500" spans="1:26" ht="15.4" customHeight="1">
      <c r="A500" s="154" t="s">
        <v>519</v>
      </c>
      <c r="B500" s="154"/>
      <c r="C500" s="5" t="s">
        <v>268</v>
      </c>
      <c r="D500" s="158" t="s">
        <v>63</v>
      </c>
      <c r="E500" s="158"/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"/>
      <c r="Y500" s="1"/>
      <c r="Z500" s="1"/>
    </row>
    <row r="501" spans="1:26" ht="34.15" customHeight="1">
      <c r="A501" s="1"/>
      <c r="B501" s="159" t="s">
        <v>520</v>
      </c>
      <c r="C501" s="159"/>
      <c r="D501" s="159"/>
      <c r="E501" s="159"/>
      <c r="F501" s="160" t="s">
        <v>270</v>
      </c>
      <c r="G501" s="160"/>
      <c r="H501" s="160"/>
      <c r="I501" s="160"/>
      <c r="J501" s="160"/>
      <c r="K501" s="160"/>
      <c r="L501" s="160" t="s">
        <v>281</v>
      </c>
      <c r="M501" s="160"/>
      <c r="N501" s="160"/>
      <c r="O501" s="160" t="s">
        <v>270</v>
      </c>
      <c r="P501" s="160"/>
      <c r="Q501" s="160"/>
      <c r="R501" s="160" t="s">
        <v>272</v>
      </c>
      <c r="S501" s="160"/>
      <c r="T501" s="160"/>
      <c r="U501" s="160" t="s">
        <v>273</v>
      </c>
      <c r="V501" s="160"/>
      <c r="W501" s="160"/>
      <c r="X501" s="9" t="s">
        <v>274</v>
      </c>
      <c r="Y501" s="1"/>
      <c r="Z501" s="1"/>
    </row>
    <row r="502" spans="1:26" ht="15.4" customHeight="1">
      <c r="A502" s="1"/>
      <c r="B502" s="156" t="s">
        <v>329</v>
      </c>
      <c r="C502" s="156"/>
      <c r="D502" s="156"/>
      <c r="E502" s="156"/>
      <c r="F502" s="156"/>
      <c r="G502" s="156"/>
      <c r="H502" s="156"/>
      <c r="I502" s="161"/>
      <c r="J502" s="161"/>
      <c r="K502" s="161"/>
      <c r="L502" s="162">
        <v>67.45</v>
      </c>
      <c r="M502" s="162"/>
      <c r="N502" s="162"/>
      <c r="O502" s="162"/>
      <c r="P502" s="162"/>
      <c r="Q502" s="162"/>
      <c r="R502" s="162">
        <v>0.5</v>
      </c>
      <c r="S502" s="162"/>
      <c r="T502" s="162"/>
      <c r="U502" s="162">
        <v>33.729999999999997</v>
      </c>
      <c r="V502" s="162"/>
      <c r="W502" s="162"/>
      <c r="X502" s="4"/>
      <c r="Y502" s="1"/>
      <c r="Z502" s="1"/>
    </row>
    <row r="503" spans="1:26" ht="15.4" customHeight="1">
      <c r="A503" s="1"/>
      <c r="B503" s="168" t="s">
        <v>521</v>
      </c>
      <c r="C503" s="168"/>
      <c r="D503" s="168"/>
      <c r="E503" s="168"/>
      <c r="F503" s="168"/>
      <c r="G503" s="168"/>
      <c r="H503" s="168"/>
      <c r="I503" s="169"/>
      <c r="J503" s="169"/>
      <c r="K503" s="169"/>
      <c r="L503" s="170">
        <v>147.4</v>
      </c>
      <c r="M503" s="170"/>
      <c r="N503" s="170"/>
      <c r="O503" s="170"/>
      <c r="P503" s="170"/>
      <c r="Q503" s="170"/>
      <c r="R503" s="170">
        <v>0.5</v>
      </c>
      <c r="S503" s="170"/>
      <c r="T503" s="170"/>
      <c r="U503" s="170">
        <v>73.7</v>
      </c>
      <c r="V503" s="170"/>
      <c r="W503" s="170"/>
      <c r="X503" s="1"/>
      <c r="Y503" s="1"/>
      <c r="Z503" s="1"/>
    </row>
    <row r="504" spans="1:26" ht="15.4" customHeight="1">
      <c r="A504" s="1"/>
      <c r="B504" s="168" t="s">
        <v>331</v>
      </c>
      <c r="C504" s="168"/>
      <c r="D504" s="168"/>
      <c r="E504" s="168"/>
      <c r="F504" s="168"/>
      <c r="G504" s="168"/>
      <c r="H504" s="168"/>
      <c r="I504" s="169"/>
      <c r="J504" s="169"/>
      <c r="K504" s="169"/>
      <c r="L504" s="170">
        <v>14.9</v>
      </c>
      <c r="M504" s="170"/>
      <c r="N504" s="170"/>
      <c r="O504" s="170"/>
      <c r="P504" s="170"/>
      <c r="Q504" s="170"/>
      <c r="R504" s="170">
        <v>0.15</v>
      </c>
      <c r="S504" s="170"/>
      <c r="T504" s="170"/>
      <c r="U504" s="170">
        <v>2.2400000000000002</v>
      </c>
      <c r="V504" s="170"/>
      <c r="W504" s="170"/>
      <c r="X504" s="1"/>
      <c r="Y504" s="1"/>
      <c r="Z504" s="1"/>
    </row>
    <row r="505" spans="1:26" ht="15.4" customHeight="1">
      <c r="A505" s="1"/>
      <c r="B505" s="168" t="s">
        <v>332</v>
      </c>
      <c r="C505" s="168"/>
      <c r="D505" s="168"/>
      <c r="E505" s="168"/>
      <c r="F505" s="168"/>
      <c r="G505" s="168"/>
      <c r="H505" s="168"/>
      <c r="I505" s="169"/>
      <c r="J505" s="169"/>
      <c r="K505" s="169"/>
      <c r="L505" s="170">
        <v>26.75</v>
      </c>
      <c r="M505" s="170"/>
      <c r="N505" s="170"/>
      <c r="O505" s="170"/>
      <c r="P505" s="170"/>
      <c r="Q505" s="170"/>
      <c r="R505" s="170">
        <v>0.15</v>
      </c>
      <c r="S505" s="170"/>
      <c r="T505" s="170"/>
      <c r="U505" s="171">
        <v>4.01</v>
      </c>
      <c r="V505" s="171"/>
      <c r="W505" s="171"/>
      <c r="X505" s="1"/>
      <c r="Y505" s="1"/>
      <c r="Z505" s="1"/>
    </row>
    <row r="506" spans="1:26" ht="15.4" customHeight="1">
      <c r="A506" s="1"/>
      <c r="B506" s="172"/>
      <c r="C506" s="172"/>
      <c r="D506" s="172"/>
      <c r="E506" s="172"/>
      <c r="F506" s="173"/>
      <c r="G506" s="173"/>
      <c r="H506" s="173"/>
      <c r="I506" s="173"/>
      <c r="J506" s="173"/>
      <c r="K506" s="173"/>
      <c r="L506" s="174"/>
      <c r="M506" s="174"/>
      <c r="N506" s="174"/>
      <c r="O506" s="174"/>
      <c r="P506" s="174"/>
      <c r="Q506" s="174"/>
      <c r="R506" s="174"/>
      <c r="S506" s="174"/>
      <c r="T506" s="174"/>
      <c r="U506" s="175">
        <v>113.68</v>
      </c>
      <c r="V506" s="175"/>
      <c r="W506" s="175"/>
      <c r="X506" s="11">
        <v>113.68</v>
      </c>
      <c r="Y506" s="1"/>
      <c r="Z506" s="1"/>
    </row>
    <row r="507" spans="1:26" ht="15.4" customHeight="1">
      <c r="A507" s="1"/>
      <c r="B507" s="159" t="s">
        <v>356</v>
      </c>
      <c r="C507" s="159"/>
      <c r="D507" s="159"/>
      <c r="E507" s="159"/>
      <c r="F507" s="160" t="s">
        <v>270</v>
      </c>
      <c r="G507" s="160"/>
      <c r="H507" s="160"/>
      <c r="I507" s="160"/>
      <c r="J507" s="160"/>
      <c r="K507" s="160"/>
      <c r="L507" s="160" t="s">
        <v>281</v>
      </c>
      <c r="M507" s="160"/>
      <c r="N507" s="160"/>
      <c r="O507" s="160" t="s">
        <v>271</v>
      </c>
      <c r="P507" s="160"/>
      <c r="Q507" s="160"/>
      <c r="R507" s="160" t="s">
        <v>272</v>
      </c>
      <c r="S507" s="160"/>
      <c r="T507" s="160"/>
      <c r="U507" s="160" t="s">
        <v>273</v>
      </c>
      <c r="V507" s="160"/>
      <c r="W507" s="160"/>
      <c r="X507" s="9" t="s">
        <v>274</v>
      </c>
      <c r="Y507" s="1"/>
      <c r="Z507" s="1"/>
    </row>
    <row r="508" spans="1:26" ht="15.4" customHeight="1">
      <c r="A508" s="1"/>
      <c r="B508" s="156" t="s">
        <v>522</v>
      </c>
      <c r="C508" s="156"/>
      <c r="D508" s="156"/>
      <c r="E508" s="156"/>
      <c r="F508" s="156"/>
      <c r="G508" s="156"/>
      <c r="H508" s="156"/>
      <c r="I508" s="161"/>
      <c r="J508" s="161"/>
      <c r="K508" s="161"/>
      <c r="L508" s="162">
        <v>13.7</v>
      </c>
      <c r="M508" s="162"/>
      <c r="N508" s="162"/>
      <c r="O508" s="162">
        <v>0.9</v>
      </c>
      <c r="P508" s="162"/>
      <c r="Q508" s="162"/>
      <c r="R508" s="162">
        <v>0.4</v>
      </c>
      <c r="S508" s="162"/>
      <c r="T508" s="162"/>
      <c r="U508" s="162">
        <v>11.68</v>
      </c>
      <c r="V508" s="162"/>
      <c r="W508" s="162"/>
      <c r="X508" s="4"/>
      <c r="Y508" s="1"/>
      <c r="Z508" s="1"/>
    </row>
    <row r="509" spans="1:26" ht="15.4" customHeight="1">
      <c r="A509" s="1"/>
      <c r="B509" s="168" t="s">
        <v>523</v>
      </c>
      <c r="C509" s="168"/>
      <c r="D509" s="168"/>
      <c r="E509" s="168"/>
      <c r="F509" s="168"/>
      <c r="G509" s="168"/>
      <c r="H509" s="168"/>
      <c r="I509" s="169"/>
      <c r="J509" s="169"/>
      <c r="K509" s="169"/>
      <c r="L509" s="170">
        <v>12.7</v>
      </c>
      <c r="M509" s="170"/>
      <c r="N509" s="170"/>
      <c r="O509" s="170">
        <v>0.9</v>
      </c>
      <c r="P509" s="170"/>
      <c r="Q509" s="170"/>
      <c r="R509" s="170">
        <v>0.4</v>
      </c>
      <c r="S509" s="170"/>
      <c r="T509" s="170"/>
      <c r="U509" s="170">
        <v>10.88</v>
      </c>
      <c r="V509" s="170"/>
      <c r="W509" s="170"/>
      <c r="X509" s="1"/>
      <c r="Y509" s="1"/>
      <c r="Z509" s="1"/>
    </row>
    <row r="510" spans="1:26" ht="15.4" customHeight="1">
      <c r="A510" s="1"/>
      <c r="B510" s="168" t="s">
        <v>524</v>
      </c>
      <c r="C510" s="168"/>
      <c r="D510" s="168"/>
      <c r="E510" s="168"/>
      <c r="F510" s="168"/>
      <c r="G510" s="168"/>
      <c r="H510" s="168"/>
      <c r="I510" s="169"/>
      <c r="J510" s="169"/>
      <c r="K510" s="169"/>
      <c r="L510" s="170">
        <v>2.35</v>
      </c>
      <c r="M510" s="170"/>
      <c r="N510" s="170"/>
      <c r="O510" s="170">
        <v>0.9</v>
      </c>
      <c r="P510" s="170"/>
      <c r="Q510" s="170"/>
      <c r="R510" s="170">
        <v>0.7</v>
      </c>
      <c r="S510" s="170"/>
      <c r="T510" s="170"/>
      <c r="U510" s="170">
        <v>4.55</v>
      </c>
      <c r="V510" s="170"/>
      <c r="W510" s="170"/>
      <c r="X510" s="1"/>
      <c r="Y510" s="1"/>
      <c r="Z510" s="1"/>
    </row>
    <row r="511" spans="1:26" ht="15.4" customHeight="1">
      <c r="A511" s="1"/>
      <c r="B511" s="168" t="s">
        <v>525</v>
      </c>
      <c r="C511" s="168"/>
      <c r="D511" s="168"/>
      <c r="E511" s="168"/>
      <c r="F511" s="168"/>
      <c r="G511" s="168"/>
      <c r="H511" s="168"/>
      <c r="I511" s="169"/>
      <c r="J511" s="169"/>
      <c r="K511" s="169"/>
      <c r="L511" s="170">
        <v>31.9</v>
      </c>
      <c r="M511" s="170"/>
      <c r="N511" s="170"/>
      <c r="O511" s="170">
        <v>0.9</v>
      </c>
      <c r="P511" s="170"/>
      <c r="Q511" s="170"/>
      <c r="R511" s="170">
        <v>0.4</v>
      </c>
      <c r="S511" s="170"/>
      <c r="T511" s="170"/>
      <c r="U511" s="171">
        <v>26.24</v>
      </c>
      <c r="V511" s="171"/>
      <c r="W511" s="171"/>
      <c r="X511" s="1"/>
      <c r="Y511" s="1"/>
      <c r="Z511" s="1"/>
    </row>
    <row r="512" spans="1:26" ht="15.4" customHeight="1">
      <c r="A512" s="1"/>
      <c r="B512" s="172"/>
      <c r="C512" s="172"/>
      <c r="D512" s="172"/>
      <c r="E512" s="172"/>
      <c r="F512" s="173"/>
      <c r="G512" s="173"/>
      <c r="H512" s="173"/>
      <c r="I512" s="173"/>
      <c r="J512" s="173"/>
      <c r="K512" s="173"/>
      <c r="L512" s="174"/>
      <c r="M512" s="174"/>
      <c r="N512" s="174"/>
      <c r="O512" s="174"/>
      <c r="P512" s="174"/>
      <c r="Q512" s="174"/>
      <c r="R512" s="174"/>
      <c r="S512" s="174"/>
      <c r="T512" s="174"/>
      <c r="U512" s="167">
        <v>53.35</v>
      </c>
      <c r="V512" s="167"/>
      <c r="W512" s="167"/>
      <c r="X512" s="11">
        <v>53.35</v>
      </c>
      <c r="Y512" s="1"/>
      <c r="Z512" s="1"/>
    </row>
    <row r="513" spans="1:26" ht="15.4" customHeight="1">
      <c r="A513" s="1"/>
      <c r="B513" s="164"/>
      <c r="C513" s="164"/>
      <c r="D513" s="164"/>
      <c r="E513" s="164"/>
      <c r="F513" s="165"/>
      <c r="G513" s="165"/>
      <c r="H513" s="165"/>
      <c r="I513" s="165"/>
      <c r="J513" s="165"/>
      <c r="K513" s="165"/>
      <c r="L513" s="166"/>
      <c r="M513" s="166"/>
      <c r="N513" s="166"/>
      <c r="O513" s="166"/>
      <c r="P513" s="166"/>
      <c r="Q513" s="166"/>
      <c r="R513" s="166"/>
      <c r="S513" s="166"/>
      <c r="T513" s="166"/>
      <c r="U513" s="167">
        <v>167.03</v>
      </c>
      <c r="V513" s="167"/>
      <c r="W513" s="167"/>
      <c r="X513" s="10">
        <v>167.03</v>
      </c>
      <c r="Y513" s="1"/>
      <c r="Z513" s="1"/>
    </row>
    <row r="514" spans="1:26" ht="15.4" customHeight="1">
      <c r="A514" s="1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153" t="s">
        <v>276</v>
      </c>
      <c r="R514" s="153"/>
      <c r="S514" s="153"/>
      <c r="T514" s="153"/>
      <c r="U514" s="153"/>
      <c r="V514" s="153"/>
      <c r="W514" s="153"/>
      <c r="X514" s="6">
        <v>167.03</v>
      </c>
      <c r="Y514" s="1"/>
      <c r="Z514" s="1"/>
    </row>
    <row r="515" spans="1:26" ht="15.4" customHeight="1">
      <c r="A515" s="154" t="s">
        <v>526</v>
      </c>
      <c r="B515" s="154"/>
      <c r="C515" s="5" t="s">
        <v>115</v>
      </c>
      <c r="D515" s="158" t="s">
        <v>64</v>
      </c>
      <c r="E515" s="158"/>
      <c r="F515" s="158"/>
      <c r="G515" s="158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"/>
      <c r="Y515" s="1"/>
      <c r="Z515" s="2"/>
    </row>
    <row r="516" spans="1:26" ht="15.4" customHeight="1">
      <c r="A516" s="1"/>
      <c r="B516" s="159"/>
      <c r="C516" s="159"/>
      <c r="D516" s="159"/>
      <c r="E516" s="159"/>
      <c r="F516" s="160" t="s">
        <v>269</v>
      </c>
      <c r="G516" s="160"/>
      <c r="H516" s="160"/>
      <c r="I516" s="160"/>
      <c r="J516" s="160"/>
      <c r="K516" s="160"/>
      <c r="L516" s="160" t="s">
        <v>281</v>
      </c>
      <c r="M516" s="160"/>
      <c r="N516" s="160"/>
      <c r="O516" s="160" t="s">
        <v>270</v>
      </c>
      <c r="P516" s="160"/>
      <c r="Q516" s="160"/>
      <c r="R516" s="160" t="s">
        <v>272</v>
      </c>
      <c r="S516" s="160"/>
      <c r="T516" s="160"/>
      <c r="U516" s="160" t="s">
        <v>273</v>
      </c>
      <c r="V516" s="160"/>
      <c r="W516" s="160"/>
      <c r="X516" s="9" t="s">
        <v>274</v>
      </c>
      <c r="Y516" s="1"/>
      <c r="Z516" s="1"/>
    </row>
    <row r="517" spans="1:26" ht="15.4" customHeight="1">
      <c r="A517" s="1"/>
      <c r="B517" s="156" t="s">
        <v>527</v>
      </c>
      <c r="C517" s="156"/>
      <c r="D517" s="156"/>
      <c r="E517" s="156"/>
      <c r="F517" s="156"/>
      <c r="G517" s="156"/>
      <c r="H517" s="156"/>
      <c r="I517" s="161">
        <v>2</v>
      </c>
      <c r="J517" s="161"/>
      <c r="K517" s="161"/>
      <c r="L517" s="162">
        <v>1.8</v>
      </c>
      <c r="M517" s="162"/>
      <c r="N517" s="162"/>
      <c r="O517" s="162"/>
      <c r="P517" s="162"/>
      <c r="Q517" s="162"/>
      <c r="R517" s="162">
        <v>2.1</v>
      </c>
      <c r="S517" s="162"/>
      <c r="T517" s="162"/>
      <c r="U517" s="163">
        <v>7.8</v>
      </c>
      <c r="V517" s="163"/>
      <c r="W517" s="163"/>
      <c r="X517" s="4"/>
      <c r="Y517" s="1"/>
      <c r="Z517" s="1"/>
    </row>
    <row r="518" spans="1:26" ht="15.4" customHeight="1">
      <c r="A518" s="1"/>
      <c r="B518" s="164"/>
      <c r="C518" s="164"/>
      <c r="D518" s="164"/>
      <c r="E518" s="164"/>
      <c r="F518" s="165"/>
      <c r="G518" s="165"/>
      <c r="H518" s="165"/>
      <c r="I518" s="165"/>
      <c r="J518" s="165"/>
      <c r="K518" s="165"/>
      <c r="L518" s="166"/>
      <c r="M518" s="166"/>
      <c r="N518" s="166"/>
      <c r="O518" s="166"/>
      <c r="P518" s="166"/>
      <c r="Q518" s="166"/>
      <c r="R518" s="166"/>
      <c r="S518" s="166"/>
      <c r="T518" s="166"/>
      <c r="U518" s="167">
        <v>7.8</v>
      </c>
      <c r="V518" s="167"/>
      <c r="W518" s="167"/>
      <c r="X518" s="10">
        <v>7.8</v>
      </c>
      <c r="Y518" s="1"/>
      <c r="Z518" s="1"/>
    </row>
    <row r="519" spans="1:26" ht="15.4" customHeight="1">
      <c r="A519" s="1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153" t="s">
        <v>289</v>
      </c>
      <c r="R519" s="153"/>
      <c r="S519" s="153"/>
      <c r="T519" s="153"/>
      <c r="U519" s="153"/>
      <c r="V519" s="153"/>
      <c r="W519" s="153"/>
      <c r="X519" s="6">
        <v>7.8</v>
      </c>
      <c r="Y519" s="1"/>
      <c r="Z519" s="1"/>
    </row>
    <row r="520" spans="1:26" ht="21.6" customHeight="1">
      <c r="A520" s="154" t="s">
        <v>528</v>
      </c>
      <c r="B520" s="154"/>
      <c r="C520" s="5" t="s">
        <v>268</v>
      </c>
      <c r="D520" s="158" t="s">
        <v>65</v>
      </c>
      <c r="E520" s="158"/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"/>
      <c r="Y520" s="1"/>
      <c r="Z520" s="1"/>
    </row>
    <row r="521" spans="1:26" ht="15.4" customHeight="1">
      <c r="A521" s="1"/>
      <c r="B521" s="159"/>
      <c r="C521" s="159"/>
      <c r="D521" s="159"/>
      <c r="E521" s="159"/>
      <c r="F521" s="160" t="s">
        <v>269</v>
      </c>
      <c r="G521" s="160"/>
      <c r="H521" s="160"/>
      <c r="I521" s="160"/>
      <c r="J521" s="160"/>
      <c r="K521" s="160"/>
      <c r="L521" s="160" t="s">
        <v>281</v>
      </c>
      <c r="M521" s="160"/>
      <c r="N521" s="160"/>
      <c r="O521" s="160" t="s">
        <v>270</v>
      </c>
      <c r="P521" s="160"/>
      <c r="Q521" s="160"/>
      <c r="R521" s="160" t="s">
        <v>272</v>
      </c>
      <c r="S521" s="160"/>
      <c r="T521" s="160"/>
      <c r="U521" s="160" t="s">
        <v>273</v>
      </c>
      <c r="V521" s="160"/>
      <c r="W521" s="160"/>
      <c r="X521" s="9" t="s">
        <v>274</v>
      </c>
      <c r="Y521" s="1"/>
      <c r="Z521" s="1"/>
    </row>
    <row r="522" spans="1:26" ht="15.4" customHeight="1">
      <c r="A522" s="1"/>
      <c r="B522" s="156" t="s">
        <v>529</v>
      </c>
      <c r="C522" s="156"/>
      <c r="D522" s="156"/>
      <c r="E522" s="156"/>
      <c r="F522" s="156"/>
      <c r="G522" s="156"/>
      <c r="H522" s="156"/>
      <c r="I522" s="161"/>
      <c r="J522" s="161"/>
      <c r="K522" s="161"/>
      <c r="L522" s="162">
        <v>1.8</v>
      </c>
      <c r="M522" s="162"/>
      <c r="N522" s="162"/>
      <c r="O522" s="162"/>
      <c r="P522" s="162"/>
      <c r="Q522" s="162"/>
      <c r="R522" s="162">
        <v>2.1</v>
      </c>
      <c r="S522" s="162"/>
      <c r="T522" s="162"/>
      <c r="U522" s="163">
        <v>3.78</v>
      </c>
      <c r="V522" s="163"/>
      <c r="W522" s="163"/>
      <c r="X522" s="4"/>
      <c r="Y522" s="1"/>
      <c r="Z522" s="1"/>
    </row>
    <row r="523" spans="1:26" ht="15.4" customHeight="1">
      <c r="A523" s="1"/>
      <c r="B523" s="164"/>
      <c r="C523" s="164"/>
      <c r="D523" s="164"/>
      <c r="E523" s="164"/>
      <c r="F523" s="165"/>
      <c r="G523" s="165"/>
      <c r="H523" s="165"/>
      <c r="I523" s="165"/>
      <c r="J523" s="165"/>
      <c r="K523" s="165"/>
      <c r="L523" s="166"/>
      <c r="M523" s="166"/>
      <c r="N523" s="166"/>
      <c r="O523" s="166"/>
      <c r="P523" s="166"/>
      <c r="Q523" s="166"/>
      <c r="R523" s="166"/>
      <c r="S523" s="166"/>
      <c r="T523" s="166"/>
      <c r="U523" s="167">
        <v>3.78</v>
      </c>
      <c r="V523" s="167"/>
      <c r="W523" s="167"/>
      <c r="X523" s="10">
        <v>3.78</v>
      </c>
      <c r="Y523" s="1"/>
      <c r="Z523" s="1"/>
    </row>
    <row r="524" spans="1:26" ht="15.4" customHeight="1">
      <c r="A524" s="1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153" t="s">
        <v>276</v>
      </c>
      <c r="R524" s="153"/>
      <c r="S524" s="153"/>
      <c r="T524" s="153"/>
      <c r="U524" s="153"/>
      <c r="V524" s="153"/>
      <c r="W524" s="153"/>
      <c r="X524" s="6">
        <v>3.78</v>
      </c>
      <c r="Y524" s="1"/>
      <c r="Z524" s="1"/>
    </row>
    <row r="525" spans="1:26" ht="21.6" customHeight="1">
      <c r="A525" s="154" t="s">
        <v>530</v>
      </c>
      <c r="B525" s="154"/>
      <c r="C525" s="5" t="s">
        <v>261</v>
      </c>
      <c r="D525" s="158" t="s">
        <v>66</v>
      </c>
      <c r="E525" s="158"/>
      <c r="F525" s="158"/>
      <c r="G525" s="158"/>
      <c r="H525" s="158"/>
      <c r="I525" s="158"/>
      <c r="J525" s="158"/>
      <c r="K525" s="158"/>
      <c r="L525" s="158"/>
      <c r="M525" s="158"/>
      <c r="N525" s="158"/>
      <c r="O525" s="158"/>
      <c r="P525" s="158"/>
      <c r="Q525" s="158"/>
      <c r="R525" s="158"/>
      <c r="S525" s="158"/>
      <c r="T525" s="158"/>
      <c r="U525" s="158"/>
      <c r="V525" s="158"/>
      <c r="W525" s="158"/>
      <c r="X525" s="1"/>
      <c r="Y525" s="1"/>
      <c r="Z525" s="1"/>
    </row>
    <row r="526" spans="1:26" ht="15.4" customHeight="1">
      <c r="A526" s="1"/>
      <c r="B526" s="159"/>
      <c r="C526" s="159"/>
      <c r="D526" s="159"/>
      <c r="E526" s="159"/>
      <c r="F526" s="160" t="s">
        <v>269</v>
      </c>
      <c r="G526" s="160"/>
      <c r="H526" s="160"/>
      <c r="I526" s="160"/>
      <c r="J526" s="160"/>
      <c r="K526" s="160"/>
      <c r="L526" s="160" t="s">
        <v>270</v>
      </c>
      <c r="M526" s="160"/>
      <c r="N526" s="160"/>
      <c r="O526" s="160" t="s">
        <v>270</v>
      </c>
      <c r="P526" s="160"/>
      <c r="Q526" s="160"/>
      <c r="R526" s="160" t="s">
        <v>270</v>
      </c>
      <c r="S526" s="160"/>
      <c r="T526" s="160"/>
      <c r="U526" s="160" t="s">
        <v>273</v>
      </c>
      <c r="V526" s="160"/>
      <c r="W526" s="160"/>
      <c r="X526" s="9" t="s">
        <v>274</v>
      </c>
      <c r="Y526" s="1"/>
      <c r="Z526" s="1"/>
    </row>
    <row r="527" spans="1:26" ht="15.4" customHeight="1">
      <c r="A527" s="1"/>
      <c r="B527" s="156" t="s">
        <v>531</v>
      </c>
      <c r="C527" s="156"/>
      <c r="D527" s="156"/>
      <c r="E527" s="156"/>
      <c r="F527" s="156"/>
      <c r="G527" s="156"/>
      <c r="H527" s="156"/>
      <c r="I527" s="161">
        <v>1</v>
      </c>
      <c r="J527" s="161"/>
      <c r="K527" s="161"/>
      <c r="L527" s="162"/>
      <c r="M527" s="162"/>
      <c r="N527" s="162"/>
      <c r="O527" s="162"/>
      <c r="P527" s="162"/>
      <c r="Q527" s="162"/>
      <c r="R527" s="162"/>
      <c r="S527" s="162"/>
      <c r="T527" s="162"/>
      <c r="U527" s="163">
        <v>1</v>
      </c>
      <c r="V527" s="163"/>
      <c r="W527" s="163"/>
      <c r="X527" s="4"/>
      <c r="Y527" s="1"/>
      <c r="Z527" s="1"/>
    </row>
    <row r="528" spans="1:26" ht="15.4" customHeight="1">
      <c r="A528" s="1"/>
      <c r="B528" s="164"/>
      <c r="C528" s="164"/>
      <c r="D528" s="164"/>
      <c r="E528" s="164"/>
      <c r="F528" s="165"/>
      <c r="G528" s="165"/>
      <c r="H528" s="165"/>
      <c r="I528" s="165"/>
      <c r="J528" s="165"/>
      <c r="K528" s="165"/>
      <c r="L528" s="166"/>
      <c r="M528" s="166"/>
      <c r="N528" s="166"/>
      <c r="O528" s="166"/>
      <c r="P528" s="166"/>
      <c r="Q528" s="166"/>
      <c r="R528" s="166"/>
      <c r="S528" s="166"/>
      <c r="T528" s="166"/>
      <c r="U528" s="167">
        <v>1</v>
      </c>
      <c r="V528" s="167"/>
      <c r="W528" s="167"/>
      <c r="X528" s="10">
        <v>1</v>
      </c>
      <c r="Y528" s="1"/>
      <c r="Z528" s="1"/>
    </row>
    <row r="529" spans="1:26" ht="15.4" customHeight="1">
      <c r="A529" s="1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153" t="s">
        <v>262</v>
      </c>
      <c r="R529" s="153"/>
      <c r="S529" s="153"/>
      <c r="T529" s="153"/>
      <c r="U529" s="153"/>
      <c r="V529" s="153"/>
      <c r="W529" s="153"/>
      <c r="X529" s="6">
        <v>1</v>
      </c>
      <c r="Y529" s="1"/>
      <c r="Z529" s="1"/>
    </row>
    <row r="530" spans="1:26" ht="15.4" customHeight="1">
      <c r="A530" s="154" t="s">
        <v>532</v>
      </c>
      <c r="B530" s="154"/>
      <c r="C530" s="8" t="s">
        <v>261</v>
      </c>
      <c r="D530" s="155" t="s">
        <v>67</v>
      </c>
      <c r="E530" s="155"/>
      <c r="F530" s="155"/>
      <c r="G530" s="155"/>
      <c r="H530" s="155"/>
      <c r="I530" s="155"/>
      <c r="J530" s="155"/>
      <c r="K530" s="155"/>
      <c r="L530" s="155"/>
      <c r="M530" s="155"/>
      <c r="N530" s="155"/>
      <c r="O530" s="155"/>
      <c r="P530" s="155"/>
      <c r="Q530" s="155"/>
      <c r="R530" s="155"/>
      <c r="S530" s="155"/>
      <c r="T530" s="155"/>
      <c r="U530" s="155"/>
      <c r="V530" s="155"/>
      <c r="W530" s="155"/>
      <c r="X530" s="3"/>
      <c r="Y530" s="1"/>
      <c r="Z530" s="2"/>
    </row>
    <row r="531" spans="1:26" ht="15.4" customHeight="1">
      <c r="A531" s="1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153" t="s">
        <v>262</v>
      </c>
      <c r="R531" s="153"/>
      <c r="S531" s="153"/>
      <c r="T531" s="153"/>
      <c r="U531" s="153"/>
      <c r="V531" s="153"/>
      <c r="W531" s="153"/>
      <c r="X531" s="6">
        <v>6</v>
      </c>
      <c r="Y531" s="1"/>
      <c r="Z531" s="1"/>
    </row>
    <row r="532" spans="1:26" ht="15.4" customHeight="1">
      <c r="A532" s="154" t="s">
        <v>533</v>
      </c>
      <c r="B532" s="154"/>
      <c r="C532" s="8" t="s">
        <v>261</v>
      </c>
      <c r="D532" s="155" t="s">
        <v>68</v>
      </c>
      <c r="E532" s="155"/>
      <c r="F532" s="155"/>
      <c r="G532" s="155"/>
      <c r="H532" s="155"/>
      <c r="I532" s="155"/>
      <c r="J532" s="155"/>
      <c r="K532" s="155"/>
      <c r="L532" s="155"/>
      <c r="M532" s="155"/>
      <c r="N532" s="155"/>
      <c r="O532" s="155"/>
      <c r="P532" s="155"/>
      <c r="Q532" s="155"/>
      <c r="R532" s="155"/>
      <c r="S532" s="155"/>
      <c r="T532" s="155"/>
      <c r="U532" s="155"/>
      <c r="V532" s="155"/>
      <c r="W532" s="155"/>
      <c r="X532" s="3"/>
      <c r="Y532" s="1"/>
      <c r="Z532" s="1"/>
    </row>
    <row r="533" spans="1:26" ht="15.4" customHeight="1">
      <c r="A533" s="1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153" t="s">
        <v>262</v>
      </c>
      <c r="R533" s="153"/>
      <c r="S533" s="153"/>
      <c r="T533" s="153"/>
      <c r="U533" s="153"/>
      <c r="V533" s="153"/>
      <c r="W533" s="153"/>
      <c r="X533" s="6">
        <v>12</v>
      </c>
      <c r="Y533" s="1"/>
      <c r="Z533" s="1"/>
    </row>
    <row r="534" spans="1:26" ht="15.4" customHeight="1">
      <c r="A534" s="154" t="s">
        <v>534</v>
      </c>
      <c r="B534" s="154"/>
      <c r="C534" s="8" t="s">
        <v>261</v>
      </c>
      <c r="D534" s="155" t="s">
        <v>69</v>
      </c>
      <c r="E534" s="155"/>
      <c r="F534" s="155"/>
      <c r="G534" s="155"/>
      <c r="H534" s="155"/>
      <c r="I534" s="155"/>
      <c r="J534" s="155"/>
      <c r="K534" s="155"/>
      <c r="L534" s="155"/>
      <c r="M534" s="155"/>
      <c r="N534" s="155"/>
      <c r="O534" s="155"/>
      <c r="P534" s="155"/>
      <c r="Q534" s="155"/>
      <c r="R534" s="155"/>
      <c r="S534" s="155"/>
      <c r="T534" s="155"/>
      <c r="U534" s="155"/>
      <c r="V534" s="155"/>
      <c r="W534" s="155"/>
      <c r="X534" s="3"/>
      <c r="Y534" s="1"/>
      <c r="Z534" s="1"/>
    </row>
    <row r="535" spans="1:26" ht="15.4" customHeight="1">
      <c r="A535" s="1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153" t="s">
        <v>262</v>
      </c>
      <c r="R535" s="153"/>
      <c r="S535" s="153"/>
      <c r="T535" s="153"/>
      <c r="U535" s="153"/>
      <c r="V535" s="153"/>
      <c r="W535" s="153"/>
      <c r="X535" s="6">
        <v>7</v>
      </c>
      <c r="Y535" s="1"/>
      <c r="Z535" s="1"/>
    </row>
    <row r="536" spans="1:26" ht="15.4" customHeight="1">
      <c r="A536" s="154" t="s">
        <v>535</v>
      </c>
      <c r="B536" s="154"/>
      <c r="C536" s="8" t="s">
        <v>261</v>
      </c>
      <c r="D536" s="155" t="s">
        <v>70</v>
      </c>
      <c r="E536" s="155"/>
      <c r="F536" s="155"/>
      <c r="G536" s="155"/>
      <c r="H536" s="155"/>
      <c r="I536" s="155"/>
      <c r="J536" s="155"/>
      <c r="K536" s="155"/>
      <c r="L536" s="155"/>
      <c r="M536" s="155"/>
      <c r="N536" s="155"/>
      <c r="O536" s="155"/>
      <c r="P536" s="155"/>
      <c r="Q536" s="155"/>
      <c r="R536" s="155"/>
      <c r="S536" s="155"/>
      <c r="T536" s="155"/>
      <c r="U536" s="155"/>
      <c r="V536" s="155"/>
      <c r="W536" s="155"/>
      <c r="X536" s="3"/>
      <c r="Y536" s="1"/>
      <c r="Z536" s="1"/>
    </row>
    <row r="537" spans="1:26" ht="15.4" customHeight="1">
      <c r="A537" s="1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153" t="s">
        <v>262</v>
      </c>
      <c r="R537" s="153"/>
      <c r="S537" s="153"/>
      <c r="T537" s="153"/>
      <c r="U537" s="153"/>
      <c r="V537" s="153"/>
      <c r="W537" s="153"/>
      <c r="X537" s="6">
        <v>5</v>
      </c>
      <c r="Y537" s="1"/>
      <c r="Z537" s="1"/>
    </row>
    <row r="538" spans="1:26" ht="15.4" customHeight="1">
      <c r="A538" s="154" t="s">
        <v>536</v>
      </c>
      <c r="B538" s="154"/>
      <c r="C538" s="8" t="s">
        <v>261</v>
      </c>
      <c r="D538" s="155" t="s">
        <v>71</v>
      </c>
      <c r="E538" s="155"/>
      <c r="F538" s="155"/>
      <c r="G538" s="155"/>
      <c r="H538" s="155"/>
      <c r="I538" s="155"/>
      <c r="J538" s="155"/>
      <c r="K538" s="155"/>
      <c r="L538" s="155"/>
      <c r="M538" s="155"/>
      <c r="N538" s="155"/>
      <c r="O538" s="155"/>
      <c r="P538" s="155"/>
      <c r="Q538" s="155"/>
      <c r="R538" s="155"/>
      <c r="S538" s="155"/>
      <c r="T538" s="155"/>
      <c r="U538" s="155"/>
      <c r="V538" s="155"/>
      <c r="W538" s="155"/>
      <c r="X538" s="3"/>
      <c r="Y538" s="1"/>
      <c r="Z538" s="1"/>
    </row>
    <row r="539" spans="1:26" ht="15.4" customHeight="1">
      <c r="A539" s="1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153" t="s">
        <v>262</v>
      </c>
      <c r="R539" s="153"/>
      <c r="S539" s="153"/>
      <c r="T539" s="153"/>
      <c r="U539" s="153"/>
      <c r="V539" s="153"/>
      <c r="W539" s="153"/>
      <c r="X539" s="6">
        <v>3</v>
      </c>
      <c r="Y539" s="1"/>
      <c r="Z539" s="1"/>
    </row>
    <row r="540" spans="1:26" ht="15.4" customHeight="1">
      <c r="A540" s="154" t="s">
        <v>537</v>
      </c>
      <c r="B540" s="154"/>
      <c r="C540" s="8" t="s">
        <v>261</v>
      </c>
      <c r="D540" s="155" t="s">
        <v>72</v>
      </c>
      <c r="E540" s="155"/>
      <c r="F540" s="155"/>
      <c r="G540" s="155"/>
      <c r="H540" s="155"/>
      <c r="I540" s="155"/>
      <c r="J540" s="155"/>
      <c r="K540" s="155"/>
      <c r="L540" s="155"/>
      <c r="M540" s="155"/>
      <c r="N540" s="155"/>
      <c r="O540" s="155"/>
      <c r="P540" s="155"/>
      <c r="Q540" s="155"/>
      <c r="R540" s="155"/>
      <c r="S540" s="155"/>
      <c r="T540" s="155"/>
      <c r="U540" s="155"/>
      <c r="V540" s="155"/>
      <c r="W540" s="155"/>
      <c r="X540" s="3"/>
      <c r="Y540" s="1"/>
      <c r="Z540" s="1"/>
    </row>
    <row r="541" spans="1:26" ht="15.4" customHeight="1">
      <c r="A541" s="1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153" t="s">
        <v>262</v>
      </c>
      <c r="R541" s="153"/>
      <c r="S541" s="153"/>
      <c r="T541" s="153"/>
      <c r="U541" s="153"/>
      <c r="V541" s="153"/>
      <c r="W541" s="153"/>
      <c r="X541" s="6">
        <v>3</v>
      </c>
      <c r="Y541" s="1"/>
      <c r="Z541" s="1"/>
    </row>
    <row r="542" spans="1:26" ht="15.4" customHeight="1">
      <c r="A542" s="154" t="s">
        <v>538</v>
      </c>
      <c r="B542" s="154"/>
      <c r="C542" s="8" t="s">
        <v>261</v>
      </c>
      <c r="D542" s="155" t="s">
        <v>73</v>
      </c>
      <c r="E542" s="155"/>
      <c r="F542" s="155"/>
      <c r="G542" s="155"/>
      <c r="H542" s="155"/>
      <c r="I542" s="155"/>
      <c r="J542" s="155"/>
      <c r="K542" s="155"/>
      <c r="L542" s="155"/>
      <c r="M542" s="155"/>
      <c r="N542" s="155"/>
      <c r="O542" s="155"/>
      <c r="P542" s="155"/>
      <c r="Q542" s="155"/>
      <c r="R542" s="155"/>
      <c r="S542" s="155"/>
      <c r="T542" s="155"/>
      <c r="U542" s="155"/>
      <c r="V542" s="155"/>
      <c r="W542" s="155"/>
      <c r="X542" s="3"/>
      <c r="Y542" s="1"/>
      <c r="Z542" s="1"/>
    </row>
    <row r="543" spans="1:26" ht="15.4" customHeight="1">
      <c r="A543" s="1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153" t="s">
        <v>262</v>
      </c>
      <c r="R543" s="153"/>
      <c r="S543" s="153"/>
      <c r="T543" s="153"/>
      <c r="U543" s="153"/>
      <c r="V543" s="153"/>
      <c r="W543" s="153"/>
      <c r="X543" s="6">
        <v>5</v>
      </c>
      <c r="Y543" s="1"/>
      <c r="Z543" s="1"/>
    </row>
    <row r="544" spans="1:26" ht="15.4" customHeight="1">
      <c r="A544" s="154" t="s">
        <v>539</v>
      </c>
      <c r="B544" s="154"/>
      <c r="C544" s="8" t="s">
        <v>261</v>
      </c>
      <c r="D544" s="155" t="s">
        <v>74</v>
      </c>
      <c r="E544" s="155"/>
      <c r="F544" s="155"/>
      <c r="G544" s="155"/>
      <c r="H544" s="155"/>
      <c r="I544" s="155"/>
      <c r="J544" s="155"/>
      <c r="K544" s="155"/>
      <c r="L544" s="155"/>
      <c r="M544" s="155"/>
      <c r="N544" s="155"/>
      <c r="O544" s="155"/>
      <c r="P544" s="155"/>
      <c r="Q544" s="155"/>
      <c r="R544" s="155"/>
      <c r="S544" s="155"/>
      <c r="T544" s="155"/>
      <c r="U544" s="155"/>
      <c r="V544" s="155"/>
      <c r="W544" s="155"/>
      <c r="X544" s="3"/>
      <c r="Y544" s="1"/>
      <c r="Z544" s="1"/>
    </row>
    <row r="545" spans="1:26" ht="15.4" customHeight="1">
      <c r="A545" s="1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153" t="s">
        <v>262</v>
      </c>
      <c r="R545" s="153"/>
      <c r="S545" s="153"/>
      <c r="T545" s="153"/>
      <c r="U545" s="153"/>
      <c r="V545" s="153"/>
      <c r="W545" s="153"/>
      <c r="X545" s="6">
        <v>7</v>
      </c>
      <c r="Y545" s="1"/>
      <c r="Z545" s="1"/>
    </row>
    <row r="546" spans="1:26" ht="15.4" customHeight="1">
      <c r="A546" s="154" t="s">
        <v>540</v>
      </c>
      <c r="B546" s="154"/>
      <c r="C546" s="8" t="s">
        <v>115</v>
      </c>
      <c r="D546" s="155" t="s">
        <v>75</v>
      </c>
      <c r="E546" s="155"/>
      <c r="F546" s="155"/>
      <c r="G546" s="155"/>
      <c r="H546" s="155"/>
      <c r="I546" s="155"/>
      <c r="J546" s="155"/>
      <c r="K546" s="155"/>
      <c r="L546" s="155"/>
      <c r="M546" s="155"/>
      <c r="N546" s="155"/>
      <c r="O546" s="155"/>
      <c r="P546" s="155"/>
      <c r="Q546" s="155"/>
      <c r="R546" s="155"/>
      <c r="S546" s="155"/>
      <c r="T546" s="155"/>
      <c r="U546" s="155"/>
      <c r="V546" s="155"/>
      <c r="W546" s="155"/>
      <c r="X546" s="3"/>
      <c r="Y546" s="1"/>
      <c r="Z546" s="1"/>
    </row>
    <row r="547" spans="1:26" ht="15.4" customHeight="1">
      <c r="A547" s="1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153" t="s">
        <v>289</v>
      </c>
      <c r="R547" s="153"/>
      <c r="S547" s="153"/>
      <c r="T547" s="153"/>
      <c r="U547" s="153"/>
      <c r="V547" s="153"/>
      <c r="W547" s="153"/>
      <c r="X547" s="6">
        <v>18.8</v>
      </c>
      <c r="Y547" s="1"/>
      <c r="Z547" s="1"/>
    </row>
    <row r="548" spans="1:26" ht="15.4" customHeight="1">
      <c r="A548" s="154" t="s">
        <v>541</v>
      </c>
      <c r="B548" s="154"/>
      <c r="C548" s="8" t="s">
        <v>115</v>
      </c>
      <c r="D548" s="155" t="s">
        <v>76</v>
      </c>
      <c r="E548" s="155"/>
      <c r="F548" s="155"/>
      <c r="G548" s="155"/>
      <c r="H548" s="155"/>
      <c r="I548" s="155"/>
      <c r="J548" s="155"/>
      <c r="K548" s="155"/>
      <c r="L548" s="155"/>
      <c r="M548" s="155"/>
      <c r="N548" s="155"/>
      <c r="O548" s="155"/>
      <c r="P548" s="155"/>
      <c r="Q548" s="155"/>
      <c r="R548" s="155"/>
      <c r="S548" s="155"/>
      <c r="T548" s="155"/>
      <c r="U548" s="155"/>
      <c r="V548" s="155"/>
      <c r="W548" s="155"/>
      <c r="X548" s="3"/>
      <c r="Y548" s="1"/>
      <c r="Z548" s="1"/>
    </row>
    <row r="549" spans="1:26" ht="15.4" customHeight="1">
      <c r="A549" s="1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153" t="s">
        <v>289</v>
      </c>
      <c r="R549" s="153"/>
      <c r="S549" s="153"/>
      <c r="T549" s="153"/>
      <c r="U549" s="153"/>
      <c r="V549" s="153"/>
      <c r="W549" s="153"/>
      <c r="X549" s="6">
        <v>50.3</v>
      </c>
      <c r="Y549" s="1"/>
      <c r="Z549" s="1"/>
    </row>
    <row r="550" spans="1:26" ht="15.4" customHeight="1">
      <c r="A550" s="154" t="s">
        <v>542</v>
      </c>
      <c r="B550" s="154"/>
      <c r="C550" s="8" t="s">
        <v>261</v>
      </c>
      <c r="D550" s="155" t="s">
        <v>77</v>
      </c>
      <c r="E550" s="155"/>
      <c r="F550" s="155"/>
      <c r="G550" s="155"/>
      <c r="H550" s="155"/>
      <c r="I550" s="155"/>
      <c r="J550" s="155"/>
      <c r="K550" s="155"/>
      <c r="L550" s="155"/>
      <c r="M550" s="155"/>
      <c r="N550" s="155"/>
      <c r="O550" s="155"/>
      <c r="P550" s="155"/>
      <c r="Q550" s="155"/>
      <c r="R550" s="155"/>
      <c r="S550" s="155"/>
      <c r="T550" s="155"/>
      <c r="U550" s="155"/>
      <c r="V550" s="155"/>
      <c r="W550" s="155"/>
      <c r="X550" s="3"/>
      <c r="Y550" s="1"/>
      <c r="Z550" s="1"/>
    </row>
    <row r="551" spans="1:26" ht="15.4" customHeight="1">
      <c r="A551" s="1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153" t="s">
        <v>262</v>
      </c>
      <c r="R551" s="153"/>
      <c r="S551" s="153"/>
      <c r="T551" s="153"/>
      <c r="U551" s="153"/>
      <c r="V551" s="153"/>
      <c r="W551" s="153"/>
      <c r="X551" s="6">
        <v>2</v>
      </c>
      <c r="Y551" s="1"/>
      <c r="Z551" s="1"/>
    </row>
    <row r="552" spans="1:26" ht="21.6" customHeight="1">
      <c r="A552" s="154" t="s">
        <v>543</v>
      </c>
      <c r="B552" s="154"/>
      <c r="C552" s="5" t="s">
        <v>115</v>
      </c>
      <c r="D552" s="158" t="s">
        <v>78</v>
      </c>
      <c r="E552" s="158"/>
      <c r="F552" s="158"/>
      <c r="G552" s="158"/>
      <c r="H552" s="158"/>
      <c r="I552" s="158"/>
      <c r="J552" s="158"/>
      <c r="K552" s="158"/>
      <c r="L552" s="158"/>
      <c r="M552" s="158"/>
      <c r="N552" s="158"/>
      <c r="O552" s="158"/>
      <c r="P552" s="158"/>
      <c r="Q552" s="158"/>
      <c r="R552" s="158"/>
      <c r="S552" s="158"/>
      <c r="T552" s="158"/>
      <c r="U552" s="158"/>
      <c r="V552" s="158"/>
      <c r="W552" s="158"/>
      <c r="X552" s="1"/>
      <c r="Y552" s="1"/>
      <c r="Z552" s="1"/>
    </row>
    <row r="553" spans="1:26" ht="15.4" customHeight="1">
      <c r="A553" s="1"/>
      <c r="B553" s="159"/>
      <c r="C553" s="159"/>
      <c r="D553" s="159"/>
      <c r="E553" s="159"/>
      <c r="F553" s="160" t="s">
        <v>269</v>
      </c>
      <c r="G553" s="160"/>
      <c r="H553" s="160"/>
      <c r="I553" s="160"/>
      <c r="J553" s="160"/>
      <c r="K553" s="160"/>
      <c r="L553" s="160" t="s">
        <v>281</v>
      </c>
      <c r="M553" s="160"/>
      <c r="N553" s="160"/>
      <c r="O553" s="160" t="s">
        <v>270</v>
      </c>
      <c r="P553" s="160"/>
      <c r="Q553" s="160"/>
      <c r="R553" s="160" t="s">
        <v>270</v>
      </c>
      <c r="S553" s="160"/>
      <c r="T553" s="160"/>
      <c r="U553" s="160" t="s">
        <v>273</v>
      </c>
      <c r="V553" s="160"/>
      <c r="W553" s="160"/>
      <c r="X553" s="9" t="s">
        <v>274</v>
      </c>
      <c r="Y553" s="1"/>
      <c r="Z553" s="1"/>
    </row>
    <row r="554" spans="1:26" ht="30.95" customHeight="1">
      <c r="A554" s="1"/>
      <c r="B554" s="156" t="s">
        <v>544</v>
      </c>
      <c r="C554" s="156"/>
      <c r="D554" s="156"/>
      <c r="E554" s="156"/>
      <c r="F554" s="156"/>
      <c r="G554" s="156"/>
      <c r="H554" s="156"/>
      <c r="I554" s="161">
        <v>11</v>
      </c>
      <c r="J554" s="161"/>
      <c r="K554" s="161"/>
      <c r="L554" s="162">
        <v>0.25</v>
      </c>
      <c r="M554" s="162"/>
      <c r="N554" s="162"/>
      <c r="O554" s="162"/>
      <c r="P554" s="162"/>
      <c r="Q554" s="162"/>
      <c r="R554" s="162"/>
      <c r="S554" s="162"/>
      <c r="T554" s="162"/>
      <c r="U554" s="163">
        <v>2.75</v>
      </c>
      <c r="V554" s="163"/>
      <c r="W554" s="163"/>
      <c r="X554" s="4"/>
      <c r="Y554" s="1"/>
      <c r="Z554" s="1"/>
    </row>
    <row r="555" spans="1:26" ht="15.4" customHeight="1">
      <c r="A555" s="1"/>
      <c r="B555" s="164"/>
      <c r="C555" s="164"/>
      <c r="D555" s="164"/>
      <c r="E555" s="164"/>
      <c r="F555" s="165"/>
      <c r="G555" s="165"/>
      <c r="H555" s="165"/>
      <c r="I555" s="165"/>
      <c r="J555" s="165"/>
      <c r="K555" s="165"/>
      <c r="L555" s="166"/>
      <c r="M555" s="166"/>
      <c r="N555" s="166"/>
      <c r="O555" s="166"/>
      <c r="P555" s="166"/>
      <c r="Q555" s="166"/>
      <c r="R555" s="166"/>
      <c r="S555" s="166"/>
      <c r="T555" s="166"/>
      <c r="U555" s="167">
        <v>2.75</v>
      </c>
      <c r="V555" s="167"/>
      <c r="W555" s="167"/>
      <c r="X555" s="10">
        <v>2.75</v>
      </c>
      <c r="Y555" s="1"/>
      <c r="Z555" s="1"/>
    </row>
    <row r="556" spans="1:26" ht="15.4" customHeight="1">
      <c r="A556" s="1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153" t="s">
        <v>289</v>
      </c>
      <c r="R556" s="153"/>
      <c r="S556" s="153"/>
      <c r="T556" s="153"/>
      <c r="U556" s="153"/>
      <c r="V556" s="153"/>
      <c r="W556" s="153"/>
      <c r="X556" s="6">
        <v>2.75</v>
      </c>
      <c r="Y556" s="1"/>
      <c r="Z556" s="1"/>
    </row>
    <row r="557" spans="1:26" ht="21.6" customHeight="1">
      <c r="A557" s="154" t="s">
        <v>545</v>
      </c>
      <c r="B557" s="154"/>
      <c r="C557" s="5" t="s">
        <v>115</v>
      </c>
      <c r="D557" s="158" t="s">
        <v>79</v>
      </c>
      <c r="E557" s="158"/>
      <c r="F557" s="158"/>
      <c r="G557" s="158"/>
      <c r="H557" s="158"/>
      <c r="I557" s="158"/>
      <c r="J557" s="158"/>
      <c r="K557" s="158"/>
      <c r="L557" s="158"/>
      <c r="M557" s="158"/>
      <c r="N557" s="158"/>
      <c r="O557" s="158"/>
      <c r="P557" s="158"/>
      <c r="Q557" s="158"/>
      <c r="R557" s="158"/>
      <c r="S557" s="158"/>
      <c r="T557" s="158"/>
      <c r="U557" s="158"/>
      <c r="V557" s="158"/>
      <c r="W557" s="158"/>
      <c r="X557" s="1"/>
      <c r="Y557" s="1"/>
      <c r="Z557" s="2"/>
    </row>
    <row r="558" spans="1:26" ht="15.4" customHeight="1">
      <c r="A558" s="1"/>
      <c r="B558" s="159"/>
      <c r="C558" s="159"/>
      <c r="D558" s="159"/>
      <c r="E558" s="159"/>
      <c r="F558" s="160" t="s">
        <v>270</v>
      </c>
      <c r="G558" s="160"/>
      <c r="H558" s="160"/>
      <c r="I558" s="160"/>
      <c r="J558" s="160"/>
      <c r="K558" s="160"/>
      <c r="L558" s="160" t="s">
        <v>281</v>
      </c>
      <c r="M558" s="160"/>
      <c r="N558" s="160"/>
      <c r="O558" s="160" t="s">
        <v>270</v>
      </c>
      <c r="P558" s="160"/>
      <c r="Q558" s="160"/>
      <c r="R558" s="160" t="s">
        <v>270</v>
      </c>
      <c r="S558" s="160"/>
      <c r="T558" s="160"/>
      <c r="U558" s="160" t="s">
        <v>273</v>
      </c>
      <c r="V558" s="160"/>
      <c r="W558" s="160"/>
      <c r="X558" s="9" t="s">
        <v>274</v>
      </c>
      <c r="Y558" s="1"/>
      <c r="Z558" s="1"/>
    </row>
    <row r="559" spans="1:26" ht="15.4" customHeight="1">
      <c r="A559" s="1"/>
      <c r="B559" s="156" t="s">
        <v>546</v>
      </c>
      <c r="C559" s="156"/>
      <c r="D559" s="156"/>
      <c r="E559" s="156"/>
      <c r="F559" s="156"/>
      <c r="G559" s="156"/>
      <c r="H559" s="156"/>
      <c r="I559" s="161"/>
      <c r="J559" s="161"/>
      <c r="K559" s="161"/>
      <c r="L559" s="162">
        <v>24</v>
      </c>
      <c r="M559" s="162"/>
      <c r="N559" s="162"/>
      <c r="O559" s="162"/>
      <c r="P559" s="162"/>
      <c r="Q559" s="162"/>
      <c r="R559" s="162"/>
      <c r="S559" s="162"/>
      <c r="T559" s="162"/>
      <c r="U559" s="163">
        <v>24</v>
      </c>
      <c r="V559" s="163"/>
      <c r="W559" s="163"/>
      <c r="X559" s="4"/>
      <c r="Y559" s="1"/>
      <c r="Z559" s="1"/>
    </row>
    <row r="560" spans="1:26" ht="15.4" customHeight="1">
      <c r="A560" s="1"/>
      <c r="B560" s="164"/>
      <c r="C560" s="164"/>
      <c r="D560" s="164"/>
      <c r="E560" s="164"/>
      <c r="F560" s="165"/>
      <c r="G560" s="165"/>
      <c r="H560" s="165"/>
      <c r="I560" s="165"/>
      <c r="J560" s="165"/>
      <c r="K560" s="165"/>
      <c r="L560" s="166"/>
      <c r="M560" s="166"/>
      <c r="N560" s="166"/>
      <c r="O560" s="166"/>
      <c r="P560" s="166"/>
      <c r="Q560" s="166"/>
      <c r="R560" s="166"/>
      <c r="S560" s="166"/>
      <c r="T560" s="166"/>
      <c r="U560" s="167">
        <v>24</v>
      </c>
      <c r="V560" s="167"/>
      <c r="W560" s="167"/>
      <c r="X560" s="10">
        <v>24</v>
      </c>
      <c r="Y560" s="1"/>
      <c r="Z560" s="1"/>
    </row>
    <row r="561" spans="1:26" ht="15.4" customHeight="1">
      <c r="A561" s="1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153" t="s">
        <v>289</v>
      </c>
      <c r="R561" s="153"/>
      <c r="S561" s="153"/>
      <c r="T561" s="153"/>
      <c r="U561" s="153"/>
      <c r="V561" s="153"/>
      <c r="W561" s="153"/>
      <c r="X561" s="6">
        <v>24</v>
      </c>
      <c r="Y561" s="1"/>
      <c r="Z561" s="1"/>
    </row>
    <row r="562" spans="1:26" ht="21.6" customHeight="1">
      <c r="A562" s="154" t="s">
        <v>547</v>
      </c>
      <c r="B562" s="154"/>
      <c r="C562" s="5" t="s">
        <v>115</v>
      </c>
      <c r="D562" s="158" t="s">
        <v>80</v>
      </c>
      <c r="E562" s="158"/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  <c r="P562" s="158"/>
      <c r="Q562" s="158"/>
      <c r="R562" s="158"/>
      <c r="S562" s="158"/>
      <c r="T562" s="158"/>
      <c r="U562" s="158"/>
      <c r="V562" s="158"/>
      <c r="W562" s="158"/>
      <c r="X562" s="1"/>
      <c r="Y562" s="1"/>
      <c r="Z562" s="1"/>
    </row>
    <row r="563" spans="1:26" ht="15.4" customHeight="1">
      <c r="A563" s="1"/>
      <c r="B563" s="159"/>
      <c r="C563" s="159"/>
      <c r="D563" s="159"/>
      <c r="E563" s="159"/>
      <c r="F563" s="160" t="s">
        <v>269</v>
      </c>
      <c r="G563" s="160"/>
      <c r="H563" s="160"/>
      <c r="I563" s="160"/>
      <c r="J563" s="160"/>
      <c r="K563" s="160"/>
      <c r="L563" s="160" t="s">
        <v>281</v>
      </c>
      <c r="M563" s="160"/>
      <c r="N563" s="160"/>
      <c r="O563" s="160" t="s">
        <v>271</v>
      </c>
      <c r="P563" s="160"/>
      <c r="Q563" s="160"/>
      <c r="R563" s="160" t="s">
        <v>272</v>
      </c>
      <c r="S563" s="160"/>
      <c r="T563" s="160"/>
      <c r="U563" s="160" t="s">
        <v>273</v>
      </c>
      <c r="V563" s="160"/>
      <c r="W563" s="160"/>
      <c r="X563" s="9" t="s">
        <v>274</v>
      </c>
      <c r="Y563" s="1"/>
      <c r="Z563" s="1"/>
    </row>
    <row r="564" spans="1:26" ht="15.4" customHeight="1">
      <c r="A564" s="1"/>
      <c r="B564" s="156" t="s">
        <v>546</v>
      </c>
      <c r="C564" s="156"/>
      <c r="D564" s="156"/>
      <c r="E564" s="156"/>
      <c r="F564" s="156"/>
      <c r="G564" s="156"/>
      <c r="H564" s="156"/>
      <c r="I564" s="161"/>
      <c r="J564" s="161"/>
      <c r="K564" s="161"/>
      <c r="L564" s="162">
        <v>12</v>
      </c>
      <c r="M564" s="162"/>
      <c r="N564" s="162"/>
      <c r="O564" s="162"/>
      <c r="P564" s="162"/>
      <c r="Q564" s="162"/>
      <c r="R564" s="162"/>
      <c r="S564" s="162"/>
      <c r="T564" s="162"/>
      <c r="U564" s="163">
        <v>12</v>
      </c>
      <c r="V564" s="163"/>
      <c r="W564" s="163"/>
      <c r="X564" s="4"/>
      <c r="Y564" s="1"/>
      <c r="Z564" s="1"/>
    </row>
    <row r="565" spans="1:26" ht="15.4" customHeight="1">
      <c r="A565" s="1"/>
      <c r="B565" s="164"/>
      <c r="C565" s="164"/>
      <c r="D565" s="164"/>
      <c r="E565" s="164"/>
      <c r="F565" s="165"/>
      <c r="G565" s="165"/>
      <c r="H565" s="165"/>
      <c r="I565" s="165"/>
      <c r="J565" s="165"/>
      <c r="K565" s="165"/>
      <c r="L565" s="166"/>
      <c r="M565" s="166"/>
      <c r="N565" s="166"/>
      <c r="O565" s="166"/>
      <c r="P565" s="166"/>
      <c r="Q565" s="166"/>
      <c r="R565" s="166"/>
      <c r="S565" s="166"/>
      <c r="T565" s="166"/>
      <c r="U565" s="167">
        <v>12</v>
      </c>
      <c r="V565" s="167"/>
      <c r="W565" s="167"/>
      <c r="X565" s="10">
        <v>12</v>
      </c>
      <c r="Y565" s="1"/>
      <c r="Z565" s="1"/>
    </row>
    <row r="566" spans="1:26" ht="15.4" customHeight="1">
      <c r="A566" s="1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153" t="s">
        <v>289</v>
      </c>
      <c r="R566" s="153"/>
      <c r="S566" s="153"/>
      <c r="T566" s="153"/>
      <c r="U566" s="153"/>
      <c r="V566" s="153"/>
      <c r="W566" s="153"/>
      <c r="X566" s="6">
        <v>12</v>
      </c>
      <c r="Y566" s="1"/>
      <c r="Z566" s="1"/>
    </row>
    <row r="567" spans="1:26" ht="15.4" customHeight="1">
      <c r="A567" s="154" t="s">
        <v>548</v>
      </c>
      <c r="B567" s="154"/>
      <c r="C567" s="5" t="s">
        <v>268</v>
      </c>
      <c r="D567" s="158" t="s">
        <v>81</v>
      </c>
      <c r="E567" s="158"/>
      <c r="F567" s="158"/>
      <c r="G567" s="158"/>
      <c r="H567" s="158"/>
      <c r="I567" s="158"/>
      <c r="J567" s="158"/>
      <c r="K567" s="158"/>
      <c r="L567" s="158"/>
      <c r="M567" s="158"/>
      <c r="N567" s="158"/>
      <c r="O567" s="158"/>
      <c r="P567" s="158"/>
      <c r="Q567" s="158"/>
      <c r="R567" s="158"/>
      <c r="S567" s="158"/>
      <c r="T567" s="158"/>
      <c r="U567" s="158"/>
      <c r="V567" s="158"/>
      <c r="W567" s="158"/>
      <c r="X567" s="1"/>
      <c r="Y567" s="1"/>
      <c r="Z567" s="2"/>
    </row>
    <row r="568" spans="1:26" ht="24.75" customHeight="1">
      <c r="A568" s="1"/>
      <c r="B568" s="159" t="s">
        <v>549</v>
      </c>
      <c r="C568" s="159"/>
      <c r="D568" s="159"/>
      <c r="E568" s="159"/>
      <c r="F568" s="160" t="s">
        <v>269</v>
      </c>
      <c r="G568" s="160"/>
      <c r="H568" s="160"/>
      <c r="I568" s="160"/>
      <c r="J568" s="160"/>
      <c r="K568" s="160"/>
      <c r="L568" s="160" t="s">
        <v>281</v>
      </c>
      <c r="M568" s="160"/>
      <c r="N568" s="160"/>
      <c r="O568" s="160" t="s">
        <v>271</v>
      </c>
      <c r="P568" s="160"/>
      <c r="Q568" s="160"/>
      <c r="R568" s="160" t="s">
        <v>550</v>
      </c>
      <c r="S568" s="160"/>
      <c r="T568" s="160"/>
      <c r="U568" s="160" t="s">
        <v>273</v>
      </c>
      <c r="V568" s="160"/>
      <c r="W568" s="160"/>
      <c r="X568" s="9" t="s">
        <v>274</v>
      </c>
      <c r="Y568" s="1"/>
      <c r="Z568" s="1"/>
    </row>
    <row r="569" spans="1:26" ht="15.4" customHeight="1">
      <c r="A569" s="1"/>
      <c r="B569" s="156" t="s">
        <v>551</v>
      </c>
      <c r="C569" s="156"/>
      <c r="D569" s="156"/>
      <c r="E569" s="156"/>
      <c r="F569" s="156"/>
      <c r="G569" s="156"/>
      <c r="H569" s="156"/>
      <c r="I569" s="161">
        <v>3</v>
      </c>
      <c r="J569" s="161"/>
      <c r="K569" s="161"/>
      <c r="L569" s="162">
        <v>3.25</v>
      </c>
      <c r="M569" s="162"/>
      <c r="N569" s="162"/>
      <c r="O569" s="162">
        <v>3.25</v>
      </c>
      <c r="P569" s="162"/>
      <c r="Q569" s="162"/>
      <c r="R569" s="162">
        <v>1</v>
      </c>
      <c r="S569" s="162"/>
      <c r="T569" s="162"/>
      <c r="U569" s="162">
        <v>31.69</v>
      </c>
      <c r="V569" s="162"/>
      <c r="W569" s="162"/>
      <c r="X569" s="4"/>
      <c r="Y569" s="1"/>
      <c r="Z569" s="1"/>
    </row>
    <row r="570" spans="1:26" ht="15.4" customHeight="1">
      <c r="A570" s="1"/>
      <c r="B570" s="168" t="s">
        <v>552</v>
      </c>
      <c r="C570" s="168"/>
      <c r="D570" s="168"/>
      <c r="E570" s="168"/>
      <c r="F570" s="168"/>
      <c r="G570" s="168"/>
      <c r="H570" s="168"/>
      <c r="I570" s="169">
        <v>12</v>
      </c>
      <c r="J570" s="169"/>
      <c r="K570" s="169"/>
      <c r="L570" s="170">
        <v>3.25</v>
      </c>
      <c r="M570" s="170"/>
      <c r="N570" s="170"/>
      <c r="O570" s="170">
        <v>0.5</v>
      </c>
      <c r="P570" s="170"/>
      <c r="Q570" s="170"/>
      <c r="R570" s="170">
        <v>1</v>
      </c>
      <c r="S570" s="170"/>
      <c r="T570" s="170"/>
      <c r="U570" s="170">
        <v>19.5</v>
      </c>
      <c r="V570" s="170"/>
      <c r="W570" s="170"/>
      <c r="X570" s="1"/>
      <c r="Y570" s="1"/>
      <c r="Z570" s="1"/>
    </row>
    <row r="571" spans="1:26" ht="15.4" customHeight="1">
      <c r="A571" s="1"/>
      <c r="B571" s="168" t="s">
        <v>553</v>
      </c>
      <c r="C571" s="168"/>
      <c r="D571" s="168"/>
      <c r="E571" s="168"/>
      <c r="F571" s="168"/>
      <c r="G571" s="168"/>
      <c r="H571" s="168"/>
      <c r="I571" s="169">
        <v>24</v>
      </c>
      <c r="J571" s="169"/>
      <c r="K571" s="169"/>
      <c r="L571" s="170">
        <v>1.44</v>
      </c>
      <c r="M571" s="170"/>
      <c r="N571" s="170"/>
      <c r="O571" s="170">
        <v>0.21</v>
      </c>
      <c r="P571" s="170"/>
      <c r="Q571" s="170"/>
      <c r="R571" s="170">
        <v>3</v>
      </c>
      <c r="S571" s="170"/>
      <c r="T571" s="170"/>
      <c r="U571" s="171">
        <v>21.77</v>
      </c>
      <c r="V571" s="171"/>
      <c r="W571" s="171"/>
      <c r="X571" s="1"/>
      <c r="Y571" s="1"/>
      <c r="Z571" s="1"/>
    </row>
    <row r="572" spans="1:26" ht="15.4" customHeight="1">
      <c r="A572" s="1"/>
      <c r="B572" s="164"/>
      <c r="C572" s="164"/>
      <c r="D572" s="164"/>
      <c r="E572" s="164"/>
      <c r="F572" s="165"/>
      <c r="G572" s="165"/>
      <c r="H572" s="165"/>
      <c r="I572" s="165"/>
      <c r="J572" s="165"/>
      <c r="K572" s="165"/>
      <c r="L572" s="166"/>
      <c r="M572" s="166"/>
      <c r="N572" s="166"/>
      <c r="O572" s="166"/>
      <c r="P572" s="166"/>
      <c r="Q572" s="166"/>
      <c r="R572" s="166"/>
      <c r="S572" s="166"/>
      <c r="T572" s="166"/>
      <c r="U572" s="167">
        <v>72.959999999999994</v>
      </c>
      <c r="V572" s="167"/>
      <c r="W572" s="167"/>
      <c r="X572" s="10">
        <v>72.959999999999994</v>
      </c>
      <c r="Y572" s="1"/>
      <c r="Z572" s="1"/>
    </row>
    <row r="573" spans="1:26" ht="15.4" customHeight="1">
      <c r="A573" s="1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153" t="s">
        <v>276</v>
      </c>
      <c r="R573" s="153"/>
      <c r="S573" s="153"/>
      <c r="T573" s="153"/>
      <c r="U573" s="153"/>
      <c r="V573" s="153"/>
      <c r="W573" s="153"/>
      <c r="X573" s="6">
        <v>72.959999999999994</v>
      </c>
      <c r="Y573" s="1"/>
      <c r="Z573" s="1"/>
    </row>
    <row r="574" spans="1:26" ht="15.4" customHeight="1">
      <c r="A574" s="154" t="s">
        <v>554</v>
      </c>
      <c r="B574" s="154"/>
      <c r="C574" s="8" t="s">
        <v>261</v>
      </c>
      <c r="D574" s="155" t="s">
        <v>82</v>
      </c>
      <c r="E574" s="155"/>
      <c r="F574" s="155"/>
      <c r="G574" s="155"/>
      <c r="H574" s="155"/>
      <c r="I574" s="155"/>
      <c r="J574" s="155"/>
      <c r="K574" s="155"/>
      <c r="L574" s="155"/>
      <c r="M574" s="155"/>
      <c r="N574" s="155"/>
      <c r="O574" s="155"/>
      <c r="P574" s="155"/>
      <c r="Q574" s="155"/>
      <c r="R574" s="155"/>
      <c r="S574" s="155"/>
      <c r="T574" s="155"/>
      <c r="U574" s="155"/>
      <c r="V574" s="155"/>
      <c r="W574" s="155"/>
      <c r="X574" s="3"/>
      <c r="Y574" s="1"/>
      <c r="Z574" s="2"/>
    </row>
    <row r="575" spans="1:26" ht="15.4" customHeight="1">
      <c r="A575" s="1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153" t="s">
        <v>262</v>
      </c>
      <c r="R575" s="153"/>
      <c r="S575" s="153"/>
      <c r="T575" s="153"/>
      <c r="U575" s="153"/>
      <c r="V575" s="153"/>
      <c r="W575" s="153"/>
      <c r="X575" s="6">
        <v>1</v>
      </c>
      <c r="Y575" s="1"/>
      <c r="Z575" s="1"/>
    </row>
    <row r="576" spans="1:26" ht="15.4" customHeight="1">
      <c r="A576" s="154" t="s">
        <v>555</v>
      </c>
      <c r="B576" s="154"/>
      <c r="C576" s="5" t="s">
        <v>401</v>
      </c>
      <c r="D576" s="158" t="s">
        <v>42</v>
      </c>
      <c r="E576" s="158"/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  <c r="T576" s="158"/>
      <c r="U576" s="158"/>
      <c r="V576" s="158"/>
      <c r="W576" s="158"/>
      <c r="X576" s="1"/>
      <c r="Y576" s="1"/>
      <c r="Z576" s="1"/>
    </row>
    <row r="577" spans="1:26" ht="15.4" customHeight="1">
      <c r="A577" s="1"/>
      <c r="B577" s="159"/>
      <c r="C577" s="159"/>
      <c r="D577" s="159"/>
      <c r="E577" s="159"/>
      <c r="F577" s="160" t="s">
        <v>403</v>
      </c>
      <c r="G577" s="160"/>
      <c r="H577" s="160"/>
      <c r="I577" s="160"/>
      <c r="J577" s="160"/>
      <c r="K577" s="160"/>
      <c r="L577" s="160" t="s">
        <v>556</v>
      </c>
      <c r="M577" s="160"/>
      <c r="N577" s="160"/>
      <c r="O577" s="160" t="s">
        <v>270</v>
      </c>
      <c r="P577" s="160"/>
      <c r="Q577" s="160"/>
      <c r="R577" s="160" t="s">
        <v>404</v>
      </c>
      <c r="S577" s="160"/>
      <c r="T577" s="160"/>
      <c r="U577" s="160" t="s">
        <v>273</v>
      </c>
      <c r="V577" s="160"/>
      <c r="W577" s="160"/>
      <c r="X577" s="9" t="s">
        <v>274</v>
      </c>
      <c r="Y577" s="1"/>
      <c r="Z577" s="1"/>
    </row>
    <row r="578" spans="1:26" ht="15.4" customHeight="1">
      <c r="A578" s="1"/>
      <c r="B578" s="156" t="s">
        <v>557</v>
      </c>
      <c r="C578" s="156"/>
      <c r="D578" s="156"/>
      <c r="E578" s="156"/>
      <c r="F578" s="156"/>
      <c r="G578" s="156"/>
      <c r="H578" s="156"/>
      <c r="I578" s="161">
        <v>0.1</v>
      </c>
      <c r="J578" s="161"/>
      <c r="K578" s="161"/>
      <c r="L578" s="162">
        <v>1.5</v>
      </c>
      <c r="M578" s="162"/>
      <c r="N578" s="162"/>
      <c r="O578" s="162"/>
      <c r="P578" s="162"/>
      <c r="Q578" s="162"/>
      <c r="R578" s="162">
        <v>0.05</v>
      </c>
      <c r="S578" s="162"/>
      <c r="T578" s="162"/>
      <c r="U578" s="162">
        <v>0.01</v>
      </c>
      <c r="V578" s="162"/>
      <c r="W578" s="162"/>
      <c r="X578" s="4"/>
      <c r="Y578" s="1"/>
      <c r="Z578" s="1"/>
    </row>
    <row r="579" spans="1:26" ht="21.6" customHeight="1">
      <c r="A579" s="1"/>
      <c r="B579" s="168" t="s">
        <v>558</v>
      </c>
      <c r="C579" s="168"/>
      <c r="D579" s="168"/>
      <c r="E579" s="168"/>
      <c r="F579" s="168"/>
      <c r="G579" s="168"/>
      <c r="H579" s="168"/>
      <c r="I579" s="169">
        <v>6.81</v>
      </c>
      <c r="J579" s="169"/>
      <c r="K579" s="169"/>
      <c r="L579" s="170">
        <v>1.5</v>
      </c>
      <c r="M579" s="170"/>
      <c r="N579" s="170"/>
      <c r="O579" s="170"/>
      <c r="P579" s="170"/>
      <c r="Q579" s="170"/>
      <c r="R579" s="170">
        <v>0.05</v>
      </c>
      <c r="S579" s="170"/>
      <c r="T579" s="170"/>
      <c r="U579" s="170">
        <v>0.51</v>
      </c>
      <c r="V579" s="170"/>
      <c r="W579" s="170"/>
      <c r="X579" s="1"/>
      <c r="Y579" s="1"/>
      <c r="Z579" s="1"/>
    </row>
    <row r="580" spans="1:26" ht="21.6" customHeight="1">
      <c r="A580" s="1"/>
      <c r="B580" s="168" t="s">
        <v>559</v>
      </c>
      <c r="C580" s="168"/>
      <c r="D580" s="168"/>
      <c r="E580" s="168"/>
      <c r="F580" s="168"/>
      <c r="G580" s="168"/>
      <c r="H580" s="168"/>
      <c r="I580" s="169">
        <v>17.28</v>
      </c>
      <c r="J580" s="169"/>
      <c r="K580" s="169"/>
      <c r="L580" s="170">
        <v>1.5</v>
      </c>
      <c r="M580" s="170"/>
      <c r="N580" s="170"/>
      <c r="O580" s="170"/>
      <c r="P580" s="170"/>
      <c r="Q580" s="170"/>
      <c r="R580" s="170">
        <v>0.05</v>
      </c>
      <c r="S580" s="170"/>
      <c r="T580" s="170"/>
      <c r="U580" s="170">
        <v>1.3</v>
      </c>
      <c r="V580" s="170"/>
      <c r="W580" s="170"/>
      <c r="X580" s="1"/>
      <c r="Y580" s="1"/>
      <c r="Z580" s="1"/>
    </row>
    <row r="581" spans="1:26" ht="21.6" customHeight="1">
      <c r="A581" s="1"/>
      <c r="B581" s="168" t="s">
        <v>560</v>
      </c>
      <c r="C581" s="168"/>
      <c r="D581" s="168"/>
      <c r="E581" s="168"/>
      <c r="F581" s="168"/>
      <c r="G581" s="168"/>
      <c r="H581" s="168"/>
      <c r="I581" s="169">
        <v>4.9800000000000004</v>
      </c>
      <c r="J581" s="169"/>
      <c r="K581" s="169"/>
      <c r="L581" s="170">
        <v>1.5</v>
      </c>
      <c r="M581" s="170"/>
      <c r="N581" s="170"/>
      <c r="O581" s="170"/>
      <c r="P581" s="170"/>
      <c r="Q581" s="170"/>
      <c r="R581" s="170">
        <v>0.05</v>
      </c>
      <c r="S581" s="170"/>
      <c r="T581" s="170"/>
      <c r="U581" s="170">
        <v>0.37</v>
      </c>
      <c r="V581" s="170"/>
      <c r="W581" s="170"/>
      <c r="X581" s="1"/>
      <c r="Y581" s="1"/>
      <c r="Z581" s="1"/>
    </row>
    <row r="582" spans="1:26" ht="21.6" customHeight="1">
      <c r="A582" s="1"/>
      <c r="B582" s="168" t="s">
        <v>561</v>
      </c>
      <c r="C582" s="168"/>
      <c r="D582" s="168"/>
      <c r="E582" s="168"/>
      <c r="F582" s="168"/>
      <c r="G582" s="168"/>
      <c r="H582" s="168"/>
      <c r="I582" s="169">
        <v>3.91</v>
      </c>
      <c r="J582" s="169"/>
      <c r="K582" s="169"/>
      <c r="L582" s="170">
        <v>1.5</v>
      </c>
      <c r="M582" s="170"/>
      <c r="N582" s="170"/>
      <c r="O582" s="170"/>
      <c r="P582" s="170"/>
      <c r="Q582" s="170"/>
      <c r="R582" s="170">
        <v>0.05</v>
      </c>
      <c r="S582" s="170"/>
      <c r="T582" s="170"/>
      <c r="U582" s="170">
        <v>0.28999999999999998</v>
      </c>
      <c r="V582" s="170"/>
      <c r="W582" s="170"/>
      <c r="X582" s="1"/>
      <c r="Y582" s="1"/>
      <c r="Z582" s="1"/>
    </row>
    <row r="583" spans="1:26" ht="21.6" customHeight="1">
      <c r="A583" s="1"/>
      <c r="B583" s="168" t="s">
        <v>562</v>
      </c>
      <c r="C583" s="168"/>
      <c r="D583" s="168"/>
      <c r="E583" s="168"/>
      <c r="F583" s="168"/>
      <c r="G583" s="168"/>
      <c r="H583" s="168"/>
      <c r="I583" s="169">
        <v>17.28</v>
      </c>
      <c r="J583" s="169"/>
      <c r="K583" s="169"/>
      <c r="L583" s="170">
        <v>1.5</v>
      </c>
      <c r="M583" s="170"/>
      <c r="N583" s="170"/>
      <c r="O583" s="170"/>
      <c r="P583" s="170"/>
      <c r="Q583" s="170"/>
      <c r="R583" s="170">
        <v>0.05</v>
      </c>
      <c r="S583" s="170"/>
      <c r="T583" s="170"/>
      <c r="U583" s="171">
        <v>1.3</v>
      </c>
      <c r="V583" s="171"/>
      <c r="W583" s="171"/>
      <c r="X583" s="1"/>
      <c r="Y583" s="1"/>
      <c r="Z583" s="1"/>
    </row>
    <row r="584" spans="1:26" ht="15.4" customHeight="1">
      <c r="A584" s="1"/>
      <c r="B584" s="164"/>
      <c r="C584" s="164"/>
      <c r="D584" s="164"/>
      <c r="E584" s="164"/>
      <c r="F584" s="165"/>
      <c r="G584" s="165"/>
      <c r="H584" s="165"/>
      <c r="I584" s="165"/>
      <c r="J584" s="165"/>
      <c r="K584" s="165"/>
      <c r="L584" s="166"/>
      <c r="M584" s="166"/>
      <c r="N584" s="166"/>
      <c r="O584" s="166"/>
      <c r="P584" s="166"/>
      <c r="Q584" s="166"/>
      <c r="R584" s="166"/>
      <c r="S584" s="166"/>
      <c r="T584" s="166"/>
      <c r="U584" s="167">
        <v>3.78</v>
      </c>
      <c r="V584" s="167"/>
      <c r="W584" s="167"/>
      <c r="X584" s="10">
        <v>3.78</v>
      </c>
      <c r="Y584" s="1"/>
      <c r="Z584" s="1"/>
    </row>
    <row r="585" spans="1:26" ht="15.4" customHeight="1">
      <c r="A585" s="1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153" t="s">
        <v>410</v>
      </c>
      <c r="R585" s="153"/>
      <c r="S585" s="153"/>
      <c r="T585" s="153"/>
      <c r="U585" s="153"/>
      <c r="V585" s="153"/>
      <c r="W585" s="153"/>
      <c r="X585" s="6">
        <v>3.78</v>
      </c>
      <c r="Y585" s="1"/>
      <c r="Z585" s="1"/>
    </row>
    <row r="586" spans="1:26" ht="15.4" customHeight="1">
      <c r="A586" s="154" t="s">
        <v>563</v>
      </c>
      <c r="B586" s="154"/>
      <c r="C586" s="5" t="s">
        <v>261</v>
      </c>
      <c r="D586" s="158" t="s">
        <v>83</v>
      </c>
      <c r="E586" s="158"/>
      <c r="F586" s="158"/>
      <c r="G586" s="158"/>
      <c r="H586" s="158"/>
      <c r="I586" s="158"/>
      <c r="J586" s="158"/>
      <c r="K586" s="158"/>
      <c r="L586" s="158"/>
      <c r="M586" s="158"/>
      <c r="N586" s="158"/>
      <c r="O586" s="158"/>
      <c r="P586" s="158"/>
      <c r="Q586" s="158"/>
      <c r="R586" s="158"/>
      <c r="S586" s="158"/>
      <c r="T586" s="158"/>
      <c r="U586" s="158"/>
      <c r="V586" s="158"/>
      <c r="W586" s="158"/>
      <c r="X586" s="1"/>
      <c r="Y586" s="1"/>
      <c r="Z586" s="1"/>
    </row>
    <row r="587" spans="1:26" ht="15.4" customHeight="1">
      <c r="A587" s="1"/>
      <c r="B587" s="159"/>
      <c r="C587" s="159"/>
      <c r="D587" s="159"/>
      <c r="E587" s="159"/>
      <c r="F587" s="160" t="s">
        <v>269</v>
      </c>
      <c r="G587" s="160"/>
      <c r="H587" s="160"/>
      <c r="I587" s="160"/>
      <c r="J587" s="160"/>
      <c r="K587" s="160"/>
      <c r="L587" s="160" t="s">
        <v>270</v>
      </c>
      <c r="M587" s="160"/>
      <c r="N587" s="160"/>
      <c r="O587" s="160" t="s">
        <v>270</v>
      </c>
      <c r="P587" s="160"/>
      <c r="Q587" s="160"/>
      <c r="R587" s="160" t="s">
        <v>270</v>
      </c>
      <c r="S587" s="160"/>
      <c r="T587" s="160"/>
      <c r="U587" s="160" t="s">
        <v>273</v>
      </c>
      <c r="V587" s="160"/>
      <c r="W587" s="160"/>
      <c r="X587" s="9" t="s">
        <v>274</v>
      </c>
      <c r="Y587" s="1"/>
      <c r="Z587" s="1"/>
    </row>
    <row r="588" spans="1:26" ht="21.6" customHeight="1">
      <c r="A588" s="1"/>
      <c r="B588" s="156" t="s">
        <v>564</v>
      </c>
      <c r="C588" s="156"/>
      <c r="D588" s="156"/>
      <c r="E588" s="156"/>
      <c r="F588" s="156"/>
      <c r="G588" s="156"/>
      <c r="H588" s="156"/>
      <c r="I588" s="161">
        <v>13</v>
      </c>
      <c r="J588" s="161"/>
      <c r="K588" s="161"/>
      <c r="L588" s="162"/>
      <c r="M588" s="162"/>
      <c r="N588" s="162"/>
      <c r="O588" s="162"/>
      <c r="P588" s="162"/>
      <c r="Q588" s="162"/>
      <c r="R588" s="162"/>
      <c r="S588" s="162"/>
      <c r="T588" s="162"/>
      <c r="U588" s="163">
        <v>13</v>
      </c>
      <c r="V588" s="163"/>
      <c r="W588" s="163"/>
      <c r="X588" s="4"/>
      <c r="Y588" s="1"/>
      <c r="Z588" s="1"/>
    </row>
    <row r="589" spans="1:26" ht="15.4" customHeight="1">
      <c r="A589" s="1"/>
      <c r="B589" s="164"/>
      <c r="C589" s="164"/>
      <c r="D589" s="164"/>
      <c r="E589" s="164"/>
      <c r="F589" s="165"/>
      <c r="G589" s="165"/>
      <c r="H589" s="165"/>
      <c r="I589" s="165"/>
      <c r="J589" s="165"/>
      <c r="K589" s="165"/>
      <c r="L589" s="166"/>
      <c r="M589" s="166"/>
      <c r="N589" s="166"/>
      <c r="O589" s="166"/>
      <c r="P589" s="166"/>
      <c r="Q589" s="166"/>
      <c r="R589" s="166"/>
      <c r="S589" s="166"/>
      <c r="T589" s="166"/>
      <c r="U589" s="167">
        <v>13</v>
      </c>
      <c r="V589" s="167"/>
      <c r="W589" s="167"/>
      <c r="X589" s="10">
        <v>13</v>
      </c>
      <c r="Y589" s="1"/>
      <c r="Z589" s="1"/>
    </row>
    <row r="590" spans="1:26" ht="15.4" customHeight="1">
      <c r="A590" s="1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153" t="s">
        <v>262</v>
      </c>
      <c r="R590" s="153"/>
      <c r="S590" s="153"/>
      <c r="T590" s="153"/>
      <c r="U590" s="153"/>
      <c r="V590" s="153"/>
      <c r="W590" s="153"/>
      <c r="X590" s="6">
        <v>13</v>
      </c>
      <c r="Y590" s="1"/>
      <c r="Z590" s="1"/>
    </row>
    <row r="591" spans="1:26" ht="15.4" customHeight="1">
      <c r="A591" s="154" t="s">
        <v>565</v>
      </c>
      <c r="B591" s="154"/>
      <c r="C591" s="8" t="s">
        <v>261</v>
      </c>
      <c r="D591" s="155" t="s">
        <v>84</v>
      </c>
      <c r="E591" s="155"/>
      <c r="F591" s="155"/>
      <c r="G591" s="155"/>
      <c r="H591" s="155"/>
      <c r="I591" s="155"/>
      <c r="J591" s="155"/>
      <c r="K591" s="155"/>
      <c r="L591" s="155"/>
      <c r="M591" s="155"/>
      <c r="N591" s="155"/>
      <c r="O591" s="155"/>
      <c r="P591" s="155"/>
      <c r="Q591" s="155"/>
      <c r="R591" s="155"/>
      <c r="S591" s="155"/>
      <c r="T591" s="155"/>
      <c r="U591" s="155"/>
      <c r="V591" s="155"/>
      <c r="W591" s="155"/>
      <c r="X591" s="3"/>
      <c r="Y591" s="1"/>
      <c r="Z591" s="1"/>
    </row>
    <row r="592" spans="1:26" ht="15.4" customHeight="1">
      <c r="A592" s="1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153" t="s">
        <v>262</v>
      </c>
      <c r="R592" s="153"/>
      <c r="S592" s="153"/>
      <c r="T592" s="153"/>
      <c r="U592" s="153"/>
      <c r="V592" s="153"/>
      <c r="W592" s="153"/>
      <c r="X592" s="6">
        <v>1</v>
      </c>
      <c r="Y592" s="1"/>
      <c r="Z592" s="1"/>
    </row>
    <row r="593" spans="1:26" ht="15.4" customHeight="1">
      <c r="A593" s="156" t="s">
        <v>6</v>
      </c>
      <c r="B593" s="156"/>
      <c r="C593" s="156"/>
      <c r="D593" s="156"/>
      <c r="E593" s="156"/>
      <c r="F593" s="156"/>
      <c r="G593" s="156"/>
      <c r="H593" s="156"/>
      <c r="I593" s="156"/>
      <c r="J593" s="156"/>
      <c r="K593" s="156"/>
      <c r="L593" s="156"/>
      <c r="M593" s="156"/>
      <c r="N593" s="156"/>
      <c r="O593" s="156"/>
      <c r="P593" s="156"/>
      <c r="Q593" s="156"/>
      <c r="R593" s="156"/>
      <c r="S593" s="156"/>
      <c r="T593" s="156"/>
      <c r="U593" s="157"/>
      <c r="V593" s="157"/>
      <c r="W593" s="157"/>
      <c r="X593" s="157"/>
      <c r="Y593" s="1"/>
      <c r="Z593" s="2"/>
    </row>
  </sheetData>
  <mergeCells count="2930">
    <mergeCell ref="A1:D8"/>
    <mergeCell ref="E1:Z1"/>
    <mergeCell ref="E2:Z2"/>
    <mergeCell ref="E3:Z3"/>
    <mergeCell ref="E4:Z4"/>
    <mergeCell ref="E6:Z6"/>
    <mergeCell ref="E7:Z7"/>
    <mergeCell ref="E8:Z8"/>
    <mergeCell ref="A9:B9"/>
    <mergeCell ref="D9:T9"/>
    <mergeCell ref="U9:X9"/>
    <mergeCell ref="A10:B10"/>
    <mergeCell ref="D10:W10"/>
    <mergeCell ref="Q11:W11"/>
    <mergeCell ref="A12:B12"/>
    <mergeCell ref="D12:W12"/>
    <mergeCell ref="Q13:W13"/>
    <mergeCell ref="A14:B14"/>
    <mergeCell ref="D14:W14"/>
    <mergeCell ref="Q15:W15"/>
    <mergeCell ref="A16:B16"/>
    <mergeCell ref="D16:W16"/>
    <mergeCell ref="Q17:W17"/>
    <mergeCell ref="A18:B18"/>
    <mergeCell ref="D18:W18"/>
    <mergeCell ref="Q19:W19"/>
    <mergeCell ref="A20:B20"/>
    <mergeCell ref="D20:W20"/>
    <mergeCell ref="B21:E21"/>
    <mergeCell ref="F21:K21"/>
    <mergeCell ref="L21:N21"/>
    <mergeCell ref="O21:Q21"/>
    <mergeCell ref="R21:T21"/>
    <mergeCell ref="U21:W21"/>
    <mergeCell ref="B22:H22"/>
    <mergeCell ref="I22:K22"/>
    <mergeCell ref="L22:N22"/>
    <mergeCell ref="O22:Q22"/>
    <mergeCell ref="R22:T22"/>
    <mergeCell ref="U22:W22"/>
    <mergeCell ref="B23:E23"/>
    <mergeCell ref="F23:K23"/>
    <mergeCell ref="L23:N23"/>
    <mergeCell ref="O23:Q23"/>
    <mergeCell ref="R23:T23"/>
    <mergeCell ref="U23:W23"/>
    <mergeCell ref="Q24:W24"/>
    <mergeCell ref="A25:B25"/>
    <mergeCell ref="D25:W25"/>
    <mergeCell ref="B26:E26"/>
    <mergeCell ref="F26:K26"/>
    <mergeCell ref="L26:N26"/>
    <mergeCell ref="O26:Q26"/>
    <mergeCell ref="R26:T26"/>
    <mergeCell ref="U26:W26"/>
    <mergeCell ref="B27:H27"/>
    <mergeCell ref="I27:K27"/>
    <mergeCell ref="L27:N27"/>
    <mergeCell ref="O27:Q27"/>
    <mergeCell ref="R27:T27"/>
    <mergeCell ref="U27:W27"/>
    <mergeCell ref="B28:E28"/>
    <mergeCell ref="F28:K28"/>
    <mergeCell ref="L28:N28"/>
    <mergeCell ref="O28:Q28"/>
    <mergeCell ref="R28:T28"/>
    <mergeCell ref="U28:W28"/>
    <mergeCell ref="Q29:W29"/>
    <mergeCell ref="A30:B30"/>
    <mergeCell ref="D30:W30"/>
    <mergeCell ref="B31:E31"/>
    <mergeCell ref="F31:K31"/>
    <mergeCell ref="L31:N31"/>
    <mergeCell ref="O31:Q31"/>
    <mergeCell ref="R31:T31"/>
    <mergeCell ref="U31:W31"/>
    <mergeCell ref="B32:H32"/>
    <mergeCell ref="I32:K32"/>
    <mergeCell ref="L32:N32"/>
    <mergeCell ref="O32:Q32"/>
    <mergeCell ref="R32:T32"/>
    <mergeCell ref="U32:W32"/>
    <mergeCell ref="B33:H33"/>
    <mergeCell ref="I33:K33"/>
    <mergeCell ref="L33:N33"/>
    <mergeCell ref="O33:Q33"/>
    <mergeCell ref="R33:T33"/>
    <mergeCell ref="U33:W33"/>
    <mergeCell ref="B34:E34"/>
    <mergeCell ref="F34:K34"/>
    <mergeCell ref="L34:N34"/>
    <mergeCell ref="O34:Q34"/>
    <mergeCell ref="R34:T34"/>
    <mergeCell ref="U34:W34"/>
    <mergeCell ref="Q35:W35"/>
    <mergeCell ref="A36:B36"/>
    <mergeCell ref="D36:W36"/>
    <mergeCell ref="B37:E37"/>
    <mergeCell ref="F37:K37"/>
    <mergeCell ref="L37:N37"/>
    <mergeCell ref="O37:Q37"/>
    <mergeCell ref="R37:T37"/>
    <mergeCell ref="U37:W37"/>
    <mergeCell ref="B38:H38"/>
    <mergeCell ref="I38:K38"/>
    <mergeCell ref="L38:N38"/>
    <mergeCell ref="O38:Q38"/>
    <mergeCell ref="R38:T38"/>
    <mergeCell ref="U38:W38"/>
    <mergeCell ref="B39:E39"/>
    <mergeCell ref="F39:K39"/>
    <mergeCell ref="L39:N39"/>
    <mergeCell ref="O39:Q39"/>
    <mergeCell ref="R39:T39"/>
    <mergeCell ref="U39:W39"/>
    <mergeCell ref="Q40:W40"/>
    <mergeCell ref="A41:B41"/>
    <mergeCell ref="D41:W41"/>
    <mergeCell ref="B42:E42"/>
    <mergeCell ref="F42:K42"/>
    <mergeCell ref="L42:N42"/>
    <mergeCell ref="O42:Q42"/>
    <mergeCell ref="R42:T42"/>
    <mergeCell ref="U42:W42"/>
    <mergeCell ref="B43:H43"/>
    <mergeCell ref="I43:K43"/>
    <mergeCell ref="L43:N43"/>
    <mergeCell ref="O43:Q43"/>
    <mergeCell ref="R43:T43"/>
    <mergeCell ref="U43:W43"/>
    <mergeCell ref="B44:H44"/>
    <mergeCell ref="I44:K44"/>
    <mergeCell ref="L44:N44"/>
    <mergeCell ref="O44:Q44"/>
    <mergeCell ref="R44:T44"/>
    <mergeCell ref="U44:W44"/>
    <mergeCell ref="B45:H45"/>
    <mergeCell ref="I45:K45"/>
    <mergeCell ref="L45:N45"/>
    <mergeCell ref="O45:Q45"/>
    <mergeCell ref="R45:T45"/>
    <mergeCell ref="U45:W45"/>
    <mergeCell ref="B46:E46"/>
    <mergeCell ref="F46:K46"/>
    <mergeCell ref="L46:N46"/>
    <mergeCell ref="O46:Q46"/>
    <mergeCell ref="R46:T46"/>
    <mergeCell ref="U46:W46"/>
    <mergeCell ref="Q47:W47"/>
    <mergeCell ref="A48:B48"/>
    <mergeCell ref="D48:W48"/>
    <mergeCell ref="B49:E49"/>
    <mergeCell ref="F49:K49"/>
    <mergeCell ref="L49:N49"/>
    <mergeCell ref="O49:Q49"/>
    <mergeCell ref="R49:T49"/>
    <mergeCell ref="U49:W49"/>
    <mergeCell ref="B50:H50"/>
    <mergeCell ref="I50:K50"/>
    <mergeCell ref="L50:N50"/>
    <mergeCell ref="O50:Q50"/>
    <mergeCell ref="R50:T50"/>
    <mergeCell ref="U50:W50"/>
    <mergeCell ref="B51:E51"/>
    <mergeCell ref="F51:K51"/>
    <mergeCell ref="L51:N51"/>
    <mergeCell ref="O51:Q51"/>
    <mergeCell ref="R51:T51"/>
    <mergeCell ref="U51:W51"/>
    <mergeCell ref="Q52:W52"/>
    <mergeCell ref="A53:B53"/>
    <mergeCell ref="D53:W53"/>
    <mergeCell ref="B54:E54"/>
    <mergeCell ref="F54:K54"/>
    <mergeCell ref="L54:N54"/>
    <mergeCell ref="O54:Q54"/>
    <mergeCell ref="R54:T54"/>
    <mergeCell ref="U54:W54"/>
    <mergeCell ref="B55:H55"/>
    <mergeCell ref="I55:K55"/>
    <mergeCell ref="L55:N55"/>
    <mergeCell ref="O55:Q55"/>
    <mergeCell ref="R55:T55"/>
    <mergeCell ref="U55:W55"/>
    <mergeCell ref="B56:H56"/>
    <mergeCell ref="I56:K56"/>
    <mergeCell ref="L56:N56"/>
    <mergeCell ref="O56:Q56"/>
    <mergeCell ref="R56:T56"/>
    <mergeCell ref="U56:W56"/>
    <mergeCell ref="B57:E57"/>
    <mergeCell ref="F57:K57"/>
    <mergeCell ref="L57:N57"/>
    <mergeCell ref="O57:Q57"/>
    <mergeCell ref="R57:T57"/>
    <mergeCell ref="U57:W57"/>
    <mergeCell ref="Q58:W58"/>
    <mergeCell ref="A59:B59"/>
    <mergeCell ref="D59:W59"/>
    <mergeCell ref="B60:E60"/>
    <mergeCell ref="F60:K60"/>
    <mergeCell ref="L60:N60"/>
    <mergeCell ref="O60:Q60"/>
    <mergeCell ref="R60:T60"/>
    <mergeCell ref="U60:W60"/>
    <mergeCell ref="B61:H61"/>
    <mergeCell ref="I61:K61"/>
    <mergeCell ref="L61:N61"/>
    <mergeCell ref="O61:Q61"/>
    <mergeCell ref="R61:T61"/>
    <mergeCell ref="U61:W61"/>
    <mergeCell ref="B62:E62"/>
    <mergeCell ref="F62:K62"/>
    <mergeCell ref="L62:N62"/>
    <mergeCell ref="O62:Q62"/>
    <mergeCell ref="R62:T62"/>
    <mergeCell ref="U62:W62"/>
    <mergeCell ref="Q63:W63"/>
    <mergeCell ref="A64:B64"/>
    <mergeCell ref="D64:W64"/>
    <mergeCell ref="B65:E65"/>
    <mergeCell ref="F65:J65"/>
    <mergeCell ref="K65:M65"/>
    <mergeCell ref="N65:O65"/>
    <mergeCell ref="P65:R65"/>
    <mergeCell ref="S65:T65"/>
    <mergeCell ref="U65:W65"/>
    <mergeCell ref="B66:G66"/>
    <mergeCell ref="H66:J66"/>
    <mergeCell ref="K66:M66"/>
    <mergeCell ref="N66:O66"/>
    <mergeCell ref="P66:R66"/>
    <mergeCell ref="S66:T66"/>
    <mergeCell ref="U66:W66"/>
    <mergeCell ref="B67:G67"/>
    <mergeCell ref="H67:J67"/>
    <mergeCell ref="K67:M67"/>
    <mergeCell ref="N67:O67"/>
    <mergeCell ref="P67:R67"/>
    <mergeCell ref="S67:T67"/>
    <mergeCell ref="U67:W67"/>
    <mergeCell ref="B68:G68"/>
    <mergeCell ref="H68:J68"/>
    <mergeCell ref="K68:M68"/>
    <mergeCell ref="N68:O68"/>
    <mergeCell ref="P68:R68"/>
    <mergeCell ref="S68:T68"/>
    <mergeCell ref="U68:W68"/>
    <mergeCell ref="B69:G69"/>
    <mergeCell ref="H69:J69"/>
    <mergeCell ref="K69:M69"/>
    <mergeCell ref="N69:O69"/>
    <mergeCell ref="P69:R69"/>
    <mergeCell ref="S69:T69"/>
    <mergeCell ref="U69:W69"/>
    <mergeCell ref="B70:G70"/>
    <mergeCell ref="H70:J70"/>
    <mergeCell ref="K70:M70"/>
    <mergeCell ref="N70:O70"/>
    <mergeCell ref="P70:R70"/>
    <mergeCell ref="S70:T70"/>
    <mergeCell ref="U70:W70"/>
    <mergeCell ref="B71:G71"/>
    <mergeCell ref="H71:J71"/>
    <mergeCell ref="K71:M71"/>
    <mergeCell ref="N71:O71"/>
    <mergeCell ref="P71:R71"/>
    <mergeCell ref="S71:T71"/>
    <mergeCell ref="U71:W71"/>
    <mergeCell ref="B72:G72"/>
    <mergeCell ref="H72:J72"/>
    <mergeCell ref="K72:M72"/>
    <mergeCell ref="N72:O72"/>
    <mergeCell ref="P72:R72"/>
    <mergeCell ref="S72:T72"/>
    <mergeCell ref="U72:W72"/>
    <mergeCell ref="B73:G73"/>
    <mergeCell ref="H73:J73"/>
    <mergeCell ref="K73:M73"/>
    <mergeCell ref="N73:O73"/>
    <mergeCell ref="P73:R73"/>
    <mergeCell ref="S73:T73"/>
    <mergeCell ref="U73:W73"/>
    <mergeCell ref="B74:G74"/>
    <mergeCell ref="H74:J74"/>
    <mergeCell ref="K74:M74"/>
    <mergeCell ref="N74:O74"/>
    <mergeCell ref="P74:R74"/>
    <mergeCell ref="S74:T74"/>
    <mergeCell ref="U74:W74"/>
    <mergeCell ref="B75:G75"/>
    <mergeCell ref="H75:J75"/>
    <mergeCell ref="K75:M75"/>
    <mergeCell ref="N75:O75"/>
    <mergeCell ref="P75:R75"/>
    <mergeCell ref="S75:T75"/>
    <mergeCell ref="U75:W75"/>
    <mergeCell ref="B76:G76"/>
    <mergeCell ref="H76:J76"/>
    <mergeCell ref="K76:M76"/>
    <mergeCell ref="N76:O76"/>
    <mergeCell ref="P76:R76"/>
    <mergeCell ref="S76:T76"/>
    <mergeCell ref="U76:W76"/>
    <mergeCell ref="B77:E77"/>
    <mergeCell ref="F77:J77"/>
    <mergeCell ref="K77:M77"/>
    <mergeCell ref="N77:O77"/>
    <mergeCell ref="P77:R77"/>
    <mergeCell ref="S77:T77"/>
    <mergeCell ref="U77:W77"/>
    <mergeCell ref="B78:E78"/>
    <mergeCell ref="F78:J78"/>
    <mergeCell ref="K78:M78"/>
    <mergeCell ref="N78:O78"/>
    <mergeCell ref="P78:R78"/>
    <mergeCell ref="S78:T78"/>
    <mergeCell ref="U78:W78"/>
    <mergeCell ref="B79:G79"/>
    <mergeCell ref="H79:J79"/>
    <mergeCell ref="K79:M79"/>
    <mergeCell ref="N79:O79"/>
    <mergeCell ref="P79:R79"/>
    <mergeCell ref="S79:T79"/>
    <mergeCell ref="U79:W79"/>
    <mergeCell ref="B80:G80"/>
    <mergeCell ref="H80:J80"/>
    <mergeCell ref="K80:M80"/>
    <mergeCell ref="N80:O80"/>
    <mergeCell ref="P80:R80"/>
    <mergeCell ref="S80:T80"/>
    <mergeCell ref="U80:W80"/>
    <mergeCell ref="B81:G81"/>
    <mergeCell ref="H81:J81"/>
    <mergeCell ref="K81:M81"/>
    <mergeCell ref="N81:O81"/>
    <mergeCell ref="P81:R81"/>
    <mergeCell ref="S81:T81"/>
    <mergeCell ref="U81:W81"/>
    <mergeCell ref="B82:G82"/>
    <mergeCell ref="H82:J82"/>
    <mergeCell ref="K82:M82"/>
    <mergeCell ref="N82:O82"/>
    <mergeCell ref="P82:R82"/>
    <mergeCell ref="S82:T82"/>
    <mergeCell ref="U82:W82"/>
    <mergeCell ref="B83:G83"/>
    <mergeCell ref="H83:J83"/>
    <mergeCell ref="K83:M83"/>
    <mergeCell ref="N83:O83"/>
    <mergeCell ref="P83:R83"/>
    <mergeCell ref="S83:T83"/>
    <mergeCell ref="U83:W83"/>
    <mergeCell ref="B84:G84"/>
    <mergeCell ref="H84:J84"/>
    <mergeCell ref="K84:M84"/>
    <mergeCell ref="N84:O84"/>
    <mergeCell ref="P84:R84"/>
    <mergeCell ref="S84:T84"/>
    <mergeCell ref="U84:W84"/>
    <mergeCell ref="B85:G85"/>
    <mergeCell ref="H85:J85"/>
    <mergeCell ref="K85:M85"/>
    <mergeCell ref="N85:O85"/>
    <mergeCell ref="P85:R85"/>
    <mergeCell ref="S85:T85"/>
    <mergeCell ref="U85:W85"/>
    <mergeCell ref="B86:E86"/>
    <mergeCell ref="F86:J86"/>
    <mergeCell ref="K86:M86"/>
    <mergeCell ref="N86:O86"/>
    <mergeCell ref="P86:R86"/>
    <mergeCell ref="S86:T86"/>
    <mergeCell ref="U86:W86"/>
    <mergeCell ref="B87:E87"/>
    <mergeCell ref="F87:J87"/>
    <mergeCell ref="K87:M87"/>
    <mergeCell ref="N87:O87"/>
    <mergeCell ref="P87:R87"/>
    <mergeCell ref="S87:T87"/>
    <mergeCell ref="U87:W87"/>
    <mergeCell ref="Q88:W88"/>
    <mergeCell ref="A89:B89"/>
    <mergeCell ref="D89:W89"/>
    <mergeCell ref="B90:E90"/>
    <mergeCell ref="F90:K90"/>
    <mergeCell ref="L90:N90"/>
    <mergeCell ref="O90:Q90"/>
    <mergeCell ref="R90:T90"/>
    <mergeCell ref="U90:W90"/>
    <mergeCell ref="B91:H91"/>
    <mergeCell ref="I91:K91"/>
    <mergeCell ref="L91:N91"/>
    <mergeCell ref="O91:Q91"/>
    <mergeCell ref="R91:T91"/>
    <mergeCell ref="U91:W91"/>
    <mergeCell ref="B92:H92"/>
    <mergeCell ref="I92:K92"/>
    <mergeCell ref="L92:N92"/>
    <mergeCell ref="O92:Q92"/>
    <mergeCell ref="R92:T92"/>
    <mergeCell ref="U92:W92"/>
    <mergeCell ref="B93:H93"/>
    <mergeCell ref="I93:K93"/>
    <mergeCell ref="L93:N93"/>
    <mergeCell ref="O93:Q93"/>
    <mergeCell ref="R93:T93"/>
    <mergeCell ref="U93:W93"/>
    <mergeCell ref="B94:H94"/>
    <mergeCell ref="I94:K94"/>
    <mergeCell ref="L94:N94"/>
    <mergeCell ref="O94:Q94"/>
    <mergeCell ref="R94:T94"/>
    <mergeCell ref="U94:W94"/>
    <mergeCell ref="B95:H95"/>
    <mergeCell ref="I95:K95"/>
    <mergeCell ref="L95:N95"/>
    <mergeCell ref="O95:Q95"/>
    <mergeCell ref="R95:T95"/>
    <mergeCell ref="U95:W95"/>
    <mergeCell ref="B96:H96"/>
    <mergeCell ref="I96:K96"/>
    <mergeCell ref="L96:N96"/>
    <mergeCell ref="O96:Q96"/>
    <mergeCell ref="R96:T96"/>
    <mergeCell ref="U96:W96"/>
    <mergeCell ref="B97:H97"/>
    <mergeCell ref="I97:K97"/>
    <mergeCell ref="L97:N97"/>
    <mergeCell ref="O97:Q97"/>
    <mergeCell ref="R97:T97"/>
    <mergeCell ref="U97:W97"/>
    <mergeCell ref="B98:H98"/>
    <mergeCell ref="I98:K98"/>
    <mergeCell ref="L98:N98"/>
    <mergeCell ref="O98:Q98"/>
    <mergeCell ref="R98:T98"/>
    <mergeCell ref="U98:W98"/>
    <mergeCell ref="B99:H99"/>
    <mergeCell ref="I99:K99"/>
    <mergeCell ref="L99:N99"/>
    <mergeCell ref="O99:Q99"/>
    <mergeCell ref="R99:T99"/>
    <mergeCell ref="U99:W99"/>
    <mergeCell ref="B100:H100"/>
    <mergeCell ref="I100:K100"/>
    <mergeCell ref="L100:N100"/>
    <mergeCell ref="O100:Q100"/>
    <mergeCell ref="R100:T100"/>
    <mergeCell ref="U100:W100"/>
    <mergeCell ref="B101:H101"/>
    <mergeCell ref="I101:K101"/>
    <mergeCell ref="L101:N101"/>
    <mergeCell ref="O101:Q101"/>
    <mergeCell ref="R101:T101"/>
    <mergeCell ref="U101:W101"/>
    <mergeCell ref="B102:H102"/>
    <mergeCell ref="I102:K102"/>
    <mergeCell ref="L102:N102"/>
    <mergeCell ref="O102:Q102"/>
    <mergeCell ref="R102:T102"/>
    <mergeCell ref="U102:W102"/>
    <mergeCell ref="B103:E103"/>
    <mergeCell ref="F103:K103"/>
    <mergeCell ref="L103:N103"/>
    <mergeCell ref="O103:Q103"/>
    <mergeCell ref="R103:T103"/>
    <mergeCell ref="U103:W103"/>
    <mergeCell ref="B104:E104"/>
    <mergeCell ref="F104:K104"/>
    <mergeCell ref="L104:N104"/>
    <mergeCell ref="O104:Q104"/>
    <mergeCell ref="R104:T104"/>
    <mergeCell ref="U104:W104"/>
    <mergeCell ref="B105:H105"/>
    <mergeCell ref="I105:K105"/>
    <mergeCell ref="L105:N105"/>
    <mergeCell ref="O105:Q105"/>
    <mergeCell ref="R105:T105"/>
    <mergeCell ref="U105:W105"/>
    <mergeCell ref="B106:H106"/>
    <mergeCell ref="I106:K106"/>
    <mergeCell ref="L106:N106"/>
    <mergeCell ref="O106:Q106"/>
    <mergeCell ref="R106:T106"/>
    <mergeCell ref="U106:W106"/>
    <mergeCell ref="B107:H107"/>
    <mergeCell ref="I107:K107"/>
    <mergeCell ref="L107:N107"/>
    <mergeCell ref="O107:Q107"/>
    <mergeCell ref="R107:T107"/>
    <mergeCell ref="U107:W107"/>
    <mergeCell ref="B108:H108"/>
    <mergeCell ref="I108:K108"/>
    <mergeCell ref="L108:N108"/>
    <mergeCell ref="O108:Q108"/>
    <mergeCell ref="R108:T108"/>
    <mergeCell ref="U108:W108"/>
    <mergeCell ref="B109:H109"/>
    <mergeCell ref="I109:K109"/>
    <mergeCell ref="L109:N109"/>
    <mergeCell ref="O109:Q109"/>
    <mergeCell ref="R109:T109"/>
    <mergeCell ref="U109:W109"/>
    <mergeCell ref="B110:H110"/>
    <mergeCell ref="I110:K110"/>
    <mergeCell ref="L110:N110"/>
    <mergeCell ref="O110:Q110"/>
    <mergeCell ref="R110:T110"/>
    <mergeCell ref="U110:W110"/>
    <mergeCell ref="B111:H111"/>
    <mergeCell ref="I111:K111"/>
    <mergeCell ref="L111:N111"/>
    <mergeCell ref="O111:Q111"/>
    <mergeCell ref="R111:T111"/>
    <mergeCell ref="U111:W111"/>
    <mergeCell ref="B112:H112"/>
    <mergeCell ref="I112:K112"/>
    <mergeCell ref="L112:N112"/>
    <mergeCell ref="O112:Q112"/>
    <mergeCell ref="R112:T112"/>
    <mergeCell ref="U112:W112"/>
    <mergeCell ref="B113:E113"/>
    <mergeCell ref="F113:K113"/>
    <mergeCell ref="L113:N113"/>
    <mergeCell ref="O113:Q113"/>
    <mergeCell ref="R113:T113"/>
    <mergeCell ref="U113:W113"/>
    <mergeCell ref="B114:E114"/>
    <mergeCell ref="F114:K114"/>
    <mergeCell ref="L114:N114"/>
    <mergeCell ref="O114:Q114"/>
    <mergeCell ref="R114:T114"/>
    <mergeCell ref="U114:W114"/>
    <mergeCell ref="B115:H115"/>
    <mergeCell ref="I115:K115"/>
    <mergeCell ref="L115:N115"/>
    <mergeCell ref="O115:Q115"/>
    <mergeCell ref="R115:T115"/>
    <mergeCell ref="U115:W115"/>
    <mergeCell ref="B116:H116"/>
    <mergeCell ref="I116:K116"/>
    <mergeCell ref="L116:N116"/>
    <mergeCell ref="O116:Q116"/>
    <mergeCell ref="R116:T116"/>
    <mergeCell ref="U116:W116"/>
    <mergeCell ref="B117:H117"/>
    <mergeCell ref="I117:K117"/>
    <mergeCell ref="L117:N117"/>
    <mergeCell ref="O117:Q117"/>
    <mergeCell ref="R117:T117"/>
    <mergeCell ref="U117:W117"/>
    <mergeCell ref="B118:H118"/>
    <mergeCell ref="I118:K118"/>
    <mergeCell ref="L118:N118"/>
    <mergeCell ref="O118:Q118"/>
    <mergeCell ref="R118:T118"/>
    <mergeCell ref="U118:W118"/>
    <mergeCell ref="B119:H119"/>
    <mergeCell ref="I119:K119"/>
    <mergeCell ref="L119:N119"/>
    <mergeCell ref="O119:Q119"/>
    <mergeCell ref="R119:T119"/>
    <mergeCell ref="U119:W119"/>
    <mergeCell ref="B120:H120"/>
    <mergeCell ref="I120:K120"/>
    <mergeCell ref="L120:N120"/>
    <mergeCell ref="O120:Q120"/>
    <mergeCell ref="R120:T120"/>
    <mergeCell ref="U120:W120"/>
    <mergeCell ref="B121:H121"/>
    <mergeCell ref="I121:K121"/>
    <mergeCell ref="L121:N121"/>
    <mergeCell ref="O121:Q121"/>
    <mergeCell ref="R121:T121"/>
    <mergeCell ref="U121:W121"/>
    <mergeCell ref="B122:H122"/>
    <mergeCell ref="I122:K122"/>
    <mergeCell ref="L122:N122"/>
    <mergeCell ref="O122:Q122"/>
    <mergeCell ref="R122:T122"/>
    <mergeCell ref="U122:W122"/>
    <mergeCell ref="B123:E123"/>
    <mergeCell ref="F123:K123"/>
    <mergeCell ref="L123:N123"/>
    <mergeCell ref="O123:Q123"/>
    <mergeCell ref="R123:T123"/>
    <mergeCell ref="U123:W123"/>
    <mergeCell ref="B124:E124"/>
    <mergeCell ref="F124:K124"/>
    <mergeCell ref="L124:N124"/>
    <mergeCell ref="O124:Q124"/>
    <mergeCell ref="R124:T124"/>
    <mergeCell ref="U124:W124"/>
    <mergeCell ref="Q125:W125"/>
    <mergeCell ref="A126:B126"/>
    <mergeCell ref="D126:W126"/>
    <mergeCell ref="B127:E127"/>
    <mergeCell ref="F127:K127"/>
    <mergeCell ref="L127:N127"/>
    <mergeCell ref="O127:Q127"/>
    <mergeCell ref="R127:T127"/>
    <mergeCell ref="U127:W127"/>
    <mergeCell ref="B128:H128"/>
    <mergeCell ref="I128:K128"/>
    <mergeCell ref="L128:N128"/>
    <mergeCell ref="O128:Q128"/>
    <mergeCell ref="R128:T128"/>
    <mergeCell ref="U128:W128"/>
    <mergeCell ref="B129:H129"/>
    <mergeCell ref="I129:K129"/>
    <mergeCell ref="L129:N129"/>
    <mergeCell ref="O129:Q129"/>
    <mergeCell ref="R129:T129"/>
    <mergeCell ref="U129:W129"/>
    <mergeCell ref="B130:H130"/>
    <mergeCell ref="I130:K130"/>
    <mergeCell ref="L130:N130"/>
    <mergeCell ref="O130:Q130"/>
    <mergeCell ref="R130:T130"/>
    <mergeCell ref="U130:W130"/>
    <mergeCell ref="B131:H131"/>
    <mergeCell ref="I131:K131"/>
    <mergeCell ref="L131:N131"/>
    <mergeCell ref="O131:Q131"/>
    <mergeCell ref="R131:T131"/>
    <mergeCell ref="U131:W131"/>
    <mergeCell ref="B132:E132"/>
    <mergeCell ref="F132:K132"/>
    <mergeCell ref="L132:N132"/>
    <mergeCell ref="O132:Q132"/>
    <mergeCell ref="R132:T132"/>
    <mergeCell ref="U132:W132"/>
    <mergeCell ref="B133:E133"/>
    <mergeCell ref="F133:K133"/>
    <mergeCell ref="L133:N133"/>
    <mergeCell ref="O133:Q133"/>
    <mergeCell ref="R133:T133"/>
    <mergeCell ref="U133:W133"/>
    <mergeCell ref="B134:H134"/>
    <mergeCell ref="I134:K134"/>
    <mergeCell ref="L134:N134"/>
    <mergeCell ref="O134:Q134"/>
    <mergeCell ref="R134:T134"/>
    <mergeCell ref="U134:W134"/>
    <mergeCell ref="B135:H135"/>
    <mergeCell ref="I135:K135"/>
    <mergeCell ref="L135:N135"/>
    <mergeCell ref="O135:Q135"/>
    <mergeCell ref="R135:T135"/>
    <mergeCell ref="U135:W135"/>
    <mergeCell ref="B136:H136"/>
    <mergeCell ref="I136:K136"/>
    <mergeCell ref="L136:N136"/>
    <mergeCell ref="O136:Q136"/>
    <mergeCell ref="R136:T136"/>
    <mergeCell ref="U136:W136"/>
    <mergeCell ref="B137:H137"/>
    <mergeCell ref="I137:K137"/>
    <mergeCell ref="L137:N137"/>
    <mergeCell ref="O137:Q137"/>
    <mergeCell ref="R137:T137"/>
    <mergeCell ref="U137:W137"/>
    <mergeCell ref="B138:E138"/>
    <mergeCell ref="F138:K138"/>
    <mergeCell ref="L138:N138"/>
    <mergeCell ref="O138:Q138"/>
    <mergeCell ref="R138:T138"/>
    <mergeCell ref="U138:W138"/>
    <mergeCell ref="B139:E139"/>
    <mergeCell ref="F139:K139"/>
    <mergeCell ref="L139:N139"/>
    <mergeCell ref="O139:Q139"/>
    <mergeCell ref="R139:T139"/>
    <mergeCell ref="U139:W139"/>
    <mergeCell ref="B140:H140"/>
    <mergeCell ref="I140:K140"/>
    <mergeCell ref="L140:N140"/>
    <mergeCell ref="O140:Q140"/>
    <mergeCell ref="R140:T140"/>
    <mergeCell ref="U140:W140"/>
    <mergeCell ref="B141:H141"/>
    <mergeCell ref="I141:K141"/>
    <mergeCell ref="L141:N141"/>
    <mergeCell ref="O141:Q141"/>
    <mergeCell ref="R141:T141"/>
    <mergeCell ref="U141:W141"/>
    <mergeCell ref="B142:H142"/>
    <mergeCell ref="I142:K142"/>
    <mergeCell ref="L142:N142"/>
    <mergeCell ref="O142:Q142"/>
    <mergeCell ref="R142:T142"/>
    <mergeCell ref="U142:W142"/>
    <mergeCell ref="B143:H143"/>
    <mergeCell ref="I143:K143"/>
    <mergeCell ref="L143:N143"/>
    <mergeCell ref="O143:Q143"/>
    <mergeCell ref="R143:T143"/>
    <mergeCell ref="U143:W143"/>
    <mergeCell ref="B144:E144"/>
    <mergeCell ref="F144:K144"/>
    <mergeCell ref="L144:N144"/>
    <mergeCell ref="O144:Q144"/>
    <mergeCell ref="R144:T144"/>
    <mergeCell ref="U144:W144"/>
    <mergeCell ref="B145:E145"/>
    <mergeCell ref="F145:K145"/>
    <mergeCell ref="L145:N145"/>
    <mergeCell ref="O145:Q145"/>
    <mergeCell ref="R145:T145"/>
    <mergeCell ref="U145:W145"/>
    <mergeCell ref="B146:H146"/>
    <mergeCell ref="I146:K146"/>
    <mergeCell ref="L146:N146"/>
    <mergeCell ref="O146:Q146"/>
    <mergeCell ref="R146:T146"/>
    <mergeCell ref="U146:W146"/>
    <mergeCell ref="B147:H147"/>
    <mergeCell ref="I147:K147"/>
    <mergeCell ref="L147:N147"/>
    <mergeCell ref="O147:Q147"/>
    <mergeCell ref="R147:T147"/>
    <mergeCell ref="U147:W147"/>
    <mergeCell ref="B148:E148"/>
    <mergeCell ref="F148:K148"/>
    <mergeCell ref="L148:N148"/>
    <mergeCell ref="O148:Q148"/>
    <mergeCell ref="R148:T148"/>
    <mergeCell ref="U148:W148"/>
    <mergeCell ref="B149:E149"/>
    <mergeCell ref="F149:K149"/>
    <mergeCell ref="L149:N149"/>
    <mergeCell ref="O149:Q149"/>
    <mergeCell ref="R149:T149"/>
    <mergeCell ref="U149:W149"/>
    <mergeCell ref="B150:H150"/>
    <mergeCell ref="I150:K150"/>
    <mergeCell ref="L150:N150"/>
    <mergeCell ref="O150:Q150"/>
    <mergeCell ref="R150:T150"/>
    <mergeCell ref="U150:W150"/>
    <mergeCell ref="B151:H151"/>
    <mergeCell ref="I151:K151"/>
    <mergeCell ref="L151:N151"/>
    <mergeCell ref="O151:Q151"/>
    <mergeCell ref="R151:T151"/>
    <mergeCell ref="U151:W151"/>
    <mergeCell ref="B152:H152"/>
    <mergeCell ref="I152:K152"/>
    <mergeCell ref="L152:N152"/>
    <mergeCell ref="O152:Q152"/>
    <mergeCell ref="R152:T152"/>
    <mergeCell ref="U152:W152"/>
    <mergeCell ref="B153:H153"/>
    <mergeCell ref="I153:K153"/>
    <mergeCell ref="L153:N153"/>
    <mergeCell ref="O153:Q153"/>
    <mergeCell ref="R153:T153"/>
    <mergeCell ref="U153:W153"/>
    <mergeCell ref="B154:E154"/>
    <mergeCell ref="F154:K154"/>
    <mergeCell ref="L154:N154"/>
    <mergeCell ref="O154:Q154"/>
    <mergeCell ref="R154:T154"/>
    <mergeCell ref="U154:W154"/>
    <mergeCell ref="B155:E155"/>
    <mergeCell ref="F155:K155"/>
    <mergeCell ref="L155:N155"/>
    <mergeCell ref="O155:Q155"/>
    <mergeCell ref="R155:T155"/>
    <mergeCell ref="U155:W155"/>
    <mergeCell ref="Q156:W156"/>
    <mergeCell ref="A157:B157"/>
    <mergeCell ref="D157:W157"/>
    <mergeCell ref="B158:E158"/>
    <mergeCell ref="F158:K158"/>
    <mergeCell ref="L158:N158"/>
    <mergeCell ref="O158:Q158"/>
    <mergeCell ref="R158:T158"/>
    <mergeCell ref="U158:W158"/>
    <mergeCell ref="B159:H159"/>
    <mergeCell ref="I159:K159"/>
    <mergeCell ref="L159:N159"/>
    <mergeCell ref="O159:Q159"/>
    <mergeCell ref="R159:T159"/>
    <mergeCell ref="U159:W159"/>
    <mergeCell ref="B160:E160"/>
    <mergeCell ref="F160:K160"/>
    <mergeCell ref="L160:N160"/>
    <mergeCell ref="O160:Q160"/>
    <mergeCell ref="R160:T160"/>
    <mergeCell ref="U160:W160"/>
    <mergeCell ref="Q161:W161"/>
    <mergeCell ref="A162:B162"/>
    <mergeCell ref="D162:W162"/>
    <mergeCell ref="B163:E163"/>
    <mergeCell ref="F163:K163"/>
    <mergeCell ref="L163:N163"/>
    <mergeCell ref="O163:Q163"/>
    <mergeCell ref="R163:T163"/>
    <mergeCell ref="U163:W163"/>
    <mergeCell ref="B164:H164"/>
    <mergeCell ref="I164:K164"/>
    <mergeCell ref="L164:N164"/>
    <mergeCell ref="O164:Q164"/>
    <mergeCell ref="R164:T164"/>
    <mergeCell ref="U164:W164"/>
    <mergeCell ref="B165:E165"/>
    <mergeCell ref="F165:K165"/>
    <mergeCell ref="L165:N165"/>
    <mergeCell ref="O165:Q165"/>
    <mergeCell ref="R165:T165"/>
    <mergeCell ref="U165:W165"/>
    <mergeCell ref="Q166:W166"/>
    <mergeCell ref="A167:B167"/>
    <mergeCell ref="D167:W167"/>
    <mergeCell ref="B168:E168"/>
    <mergeCell ref="F168:K168"/>
    <mergeCell ref="L168:N168"/>
    <mergeCell ref="O168:Q168"/>
    <mergeCell ref="R168:T168"/>
    <mergeCell ref="U168:W168"/>
    <mergeCell ref="B169:H169"/>
    <mergeCell ref="I169:K169"/>
    <mergeCell ref="L169:N169"/>
    <mergeCell ref="O169:Q169"/>
    <mergeCell ref="R169:T169"/>
    <mergeCell ref="U169:W169"/>
    <mergeCell ref="B170:E170"/>
    <mergeCell ref="F170:K170"/>
    <mergeCell ref="L170:N170"/>
    <mergeCell ref="O170:Q170"/>
    <mergeCell ref="R170:T170"/>
    <mergeCell ref="U170:W170"/>
    <mergeCell ref="Q171:W171"/>
    <mergeCell ref="A172:B172"/>
    <mergeCell ref="D172:W172"/>
    <mergeCell ref="B173:E173"/>
    <mergeCell ref="F173:K173"/>
    <mergeCell ref="L173:N173"/>
    <mergeCell ref="O173:Q173"/>
    <mergeCell ref="R173:T173"/>
    <mergeCell ref="U173:W173"/>
    <mergeCell ref="B174:H174"/>
    <mergeCell ref="I174:K174"/>
    <mergeCell ref="L174:N174"/>
    <mergeCell ref="O174:Q174"/>
    <mergeCell ref="R174:T174"/>
    <mergeCell ref="U174:W174"/>
    <mergeCell ref="B175:E175"/>
    <mergeCell ref="F175:K175"/>
    <mergeCell ref="L175:N175"/>
    <mergeCell ref="O175:Q175"/>
    <mergeCell ref="R175:T175"/>
    <mergeCell ref="U175:W175"/>
    <mergeCell ref="Q176:W176"/>
    <mergeCell ref="A177:B177"/>
    <mergeCell ref="D177:W177"/>
    <mergeCell ref="B178:E178"/>
    <mergeCell ref="F178:K178"/>
    <mergeCell ref="L178:N178"/>
    <mergeCell ref="O178:Q178"/>
    <mergeCell ref="R178:T178"/>
    <mergeCell ref="U178:W178"/>
    <mergeCell ref="B179:H179"/>
    <mergeCell ref="I179:K179"/>
    <mergeCell ref="L179:N179"/>
    <mergeCell ref="O179:Q179"/>
    <mergeCell ref="R179:T179"/>
    <mergeCell ref="U179:W179"/>
    <mergeCell ref="B180:E180"/>
    <mergeCell ref="F180:K180"/>
    <mergeCell ref="L180:N180"/>
    <mergeCell ref="O180:Q180"/>
    <mergeCell ref="R180:T180"/>
    <mergeCell ref="U180:W180"/>
    <mergeCell ref="Q181:W181"/>
    <mergeCell ref="A182:B182"/>
    <mergeCell ref="D182:W182"/>
    <mergeCell ref="B183:E183"/>
    <mergeCell ref="F183:K183"/>
    <mergeCell ref="L183:N183"/>
    <mergeCell ref="O183:Q183"/>
    <mergeCell ref="R183:T183"/>
    <mergeCell ref="U183:W183"/>
    <mergeCell ref="B184:H184"/>
    <mergeCell ref="I184:K184"/>
    <mergeCell ref="L184:N184"/>
    <mergeCell ref="O184:Q184"/>
    <mergeCell ref="R184:T184"/>
    <mergeCell ref="U184:W184"/>
    <mergeCell ref="B185:E185"/>
    <mergeCell ref="F185:K185"/>
    <mergeCell ref="L185:N185"/>
    <mergeCell ref="O185:Q185"/>
    <mergeCell ref="R185:T185"/>
    <mergeCell ref="U185:W185"/>
    <mergeCell ref="Q186:W186"/>
    <mergeCell ref="A187:B187"/>
    <mergeCell ref="D187:W187"/>
    <mergeCell ref="B188:E188"/>
    <mergeCell ref="F188:K188"/>
    <mergeCell ref="L188:N188"/>
    <mergeCell ref="O188:Q188"/>
    <mergeCell ref="R188:T188"/>
    <mergeCell ref="U188:W188"/>
    <mergeCell ref="B189:H189"/>
    <mergeCell ref="I189:K189"/>
    <mergeCell ref="L189:N189"/>
    <mergeCell ref="O189:Q189"/>
    <mergeCell ref="R189:T189"/>
    <mergeCell ref="U189:W189"/>
    <mergeCell ref="B190:H190"/>
    <mergeCell ref="I190:K190"/>
    <mergeCell ref="L190:N190"/>
    <mergeCell ref="O190:Q190"/>
    <mergeCell ref="R190:T190"/>
    <mergeCell ref="U190:W190"/>
    <mergeCell ref="B191:H191"/>
    <mergeCell ref="I191:K191"/>
    <mergeCell ref="L191:N191"/>
    <mergeCell ref="O191:Q191"/>
    <mergeCell ref="R191:T191"/>
    <mergeCell ref="U191:W191"/>
    <mergeCell ref="B192:H192"/>
    <mergeCell ref="I192:K192"/>
    <mergeCell ref="L192:N192"/>
    <mergeCell ref="O192:Q192"/>
    <mergeCell ref="R192:T192"/>
    <mergeCell ref="U192:W192"/>
    <mergeCell ref="B193:H193"/>
    <mergeCell ref="I193:K193"/>
    <mergeCell ref="L193:N193"/>
    <mergeCell ref="O193:Q193"/>
    <mergeCell ref="R193:T193"/>
    <mergeCell ref="U193:W193"/>
    <mergeCell ref="B194:H194"/>
    <mergeCell ref="I194:K194"/>
    <mergeCell ref="L194:N194"/>
    <mergeCell ref="O194:Q194"/>
    <mergeCell ref="R194:T194"/>
    <mergeCell ref="U194:W194"/>
    <mergeCell ref="B195:H195"/>
    <mergeCell ref="I195:K195"/>
    <mergeCell ref="L195:N195"/>
    <mergeCell ref="O195:Q195"/>
    <mergeCell ref="R195:T195"/>
    <mergeCell ref="U195:W195"/>
    <mergeCell ref="B196:E196"/>
    <mergeCell ref="F196:K196"/>
    <mergeCell ref="L196:N196"/>
    <mergeCell ref="O196:Q196"/>
    <mergeCell ref="R196:T196"/>
    <mergeCell ref="U196:W196"/>
    <mergeCell ref="Q197:W197"/>
    <mergeCell ref="A198:B198"/>
    <mergeCell ref="D198:W198"/>
    <mergeCell ref="B199:E199"/>
    <mergeCell ref="F199:K199"/>
    <mergeCell ref="L199:N199"/>
    <mergeCell ref="O199:Q199"/>
    <mergeCell ref="R199:T199"/>
    <mergeCell ref="U199:W199"/>
    <mergeCell ref="B200:H200"/>
    <mergeCell ref="I200:K200"/>
    <mergeCell ref="L200:N200"/>
    <mergeCell ref="O200:Q200"/>
    <mergeCell ref="R200:T200"/>
    <mergeCell ref="U200:W200"/>
    <mergeCell ref="B201:H201"/>
    <mergeCell ref="I201:K201"/>
    <mergeCell ref="L201:N201"/>
    <mergeCell ref="O201:Q201"/>
    <mergeCell ref="R201:T201"/>
    <mergeCell ref="U201:W201"/>
    <mergeCell ref="B202:H202"/>
    <mergeCell ref="I202:K202"/>
    <mergeCell ref="L202:N202"/>
    <mergeCell ref="O202:Q202"/>
    <mergeCell ref="R202:T202"/>
    <mergeCell ref="U202:W202"/>
    <mergeCell ref="B203:H203"/>
    <mergeCell ref="I203:K203"/>
    <mergeCell ref="L203:N203"/>
    <mergeCell ref="O203:Q203"/>
    <mergeCell ref="R203:T203"/>
    <mergeCell ref="U203:W203"/>
    <mergeCell ref="B204:H204"/>
    <mergeCell ref="I204:K204"/>
    <mergeCell ref="L204:N204"/>
    <mergeCell ref="O204:Q204"/>
    <mergeCell ref="R204:T204"/>
    <mergeCell ref="U204:W204"/>
    <mergeCell ref="B205:H205"/>
    <mergeCell ref="I205:K205"/>
    <mergeCell ref="L205:N205"/>
    <mergeCell ref="O205:Q205"/>
    <mergeCell ref="R205:T205"/>
    <mergeCell ref="U205:W205"/>
    <mergeCell ref="B206:H206"/>
    <mergeCell ref="I206:K206"/>
    <mergeCell ref="L206:N206"/>
    <mergeCell ref="O206:Q206"/>
    <mergeCell ref="R206:T206"/>
    <mergeCell ref="U206:W206"/>
    <mergeCell ref="B207:E207"/>
    <mergeCell ref="F207:K207"/>
    <mergeCell ref="L207:N207"/>
    <mergeCell ref="O207:Q207"/>
    <mergeCell ref="R207:T207"/>
    <mergeCell ref="U207:W207"/>
    <mergeCell ref="Q208:W208"/>
    <mergeCell ref="A209:B209"/>
    <mergeCell ref="D209:W209"/>
    <mergeCell ref="B210:E210"/>
    <mergeCell ref="F210:K210"/>
    <mergeCell ref="L210:N210"/>
    <mergeCell ref="O210:Q210"/>
    <mergeCell ref="R210:T210"/>
    <mergeCell ref="U210:W210"/>
    <mergeCell ref="B211:H211"/>
    <mergeCell ref="I211:K211"/>
    <mergeCell ref="L211:N211"/>
    <mergeCell ref="O211:Q211"/>
    <mergeCell ref="R211:T211"/>
    <mergeCell ref="U211:W211"/>
    <mergeCell ref="B212:H212"/>
    <mergeCell ref="I212:K212"/>
    <mergeCell ref="L212:N212"/>
    <mergeCell ref="O212:Q212"/>
    <mergeCell ref="R212:T212"/>
    <mergeCell ref="U212:W212"/>
    <mergeCell ref="B213:E213"/>
    <mergeCell ref="F213:K213"/>
    <mergeCell ref="L213:N213"/>
    <mergeCell ref="O213:Q213"/>
    <mergeCell ref="R213:T213"/>
    <mergeCell ref="U213:W213"/>
    <mergeCell ref="Q214:W214"/>
    <mergeCell ref="A215:B215"/>
    <mergeCell ref="D215:W215"/>
    <mergeCell ref="B216:E216"/>
    <mergeCell ref="F216:K216"/>
    <mergeCell ref="L216:N216"/>
    <mergeCell ref="O216:Q216"/>
    <mergeCell ref="R216:T216"/>
    <mergeCell ref="U216:W216"/>
    <mergeCell ref="B217:H217"/>
    <mergeCell ref="I217:K217"/>
    <mergeCell ref="L217:N217"/>
    <mergeCell ref="O217:Q217"/>
    <mergeCell ref="R217:T217"/>
    <mergeCell ref="U217:W217"/>
    <mergeCell ref="B218:H218"/>
    <mergeCell ref="I218:K218"/>
    <mergeCell ref="L218:N218"/>
    <mergeCell ref="O218:Q218"/>
    <mergeCell ref="R218:T218"/>
    <mergeCell ref="U218:W218"/>
    <mergeCell ref="B219:E219"/>
    <mergeCell ref="F219:K219"/>
    <mergeCell ref="L219:N219"/>
    <mergeCell ref="O219:Q219"/>
    <mergeCell ref="R219:T219"/>
    <mergeCell ref="U219:W219"/>
    <mergeCell ref="Q220:W220"/>
    <mergeCell ref="A221:B221"/>
    <mergeCell ref="D221:W221"/>
    <mergeCell ref="Q222:W222"/>
    <mergeCell ref="A223:B223"/>
    <mergeCell ref="D223:W223"/>
    <mergeCell ref="B224:E224"/>
    <mergeCell ref="F224:K224"/>
    <mergeCell ref="L224:N224"/>
    <mergeCell ref="O224:Q224"/>
    <mergeCell ref="R224:T224"/>
    <mergeCell ref="U224:W224"/>
    <mergeCell ref="B225:H225"/>
    <mergeCell ref="I225:K225"/>
    <mergeCell ref="L225:N225"/>
    <mergeCell ref="O225:Q225"/>
    <mergeCell ref="R225:T225"/>
    <mergeCell ref="U225:W225"/>
    <mergeCell ref="B226:H226"/>
    <mergeCell ref="I226:K226"/>
    <mergeCell ref="L226:N226"/>
    <mergeCell ref="O226:Q226"/>
    <mergeCell ref="R226:T226"/>
    <mergeCell ref="U226:W226"/>
    <mergeCell ref="B227:H227"/>
    <mergeCell ref="I227:K227"/>
    <mergeCell ref="L227:N227"/>
    <mergeCell ref="O227:Q227"/>
    <mergeCell ref="R227:T227"/>
    <mergeCell ref="U227:W227"/>
    <mergeCell ref="B228:H228"/>
    <mergeCell ref="I228:K228"/>
    <mergeCell ref="L228:N228"/>
    <mergeCell ref="O228:Q228"/>
    <mergeCell ref="R228:T228"/>
    <mergeCell ref="U228:W228"/>
    <mergeCell ref="B229:H229"/>
    <mergeCell ref="I229:K229"/>
    <mergeCell ref="L229:N229"/>
    <mergeCell ref="O229:Q229"/>
    <mergeCell ref="R229:T229"/>
    <mergeCell ref="U229:W229"/>
    <mergeCell ref="B230:E230"/>
    <mergeCell ref="F230:K230"/>
    <mergeCell ref="L230:N230"/>
    <mergeCell ref="O230:Q230"/>
    <mergeCell ref="R230:T230"/>
    <mergeCell ref="U230:W230"/>
    <mergeCell ref="Q231:W231"/>
    <mergeCell ref="A232:B232"/>
    <mergeCell ref="D232:W232"/>
    <mergeCell ref="B233:E233"/>
    <mergeCell ref="F233:K233"/>
    <mergeCell ref="L233:N233"/>
    <mergeCell ref="O233:Q233"/>
    <mergeCell ref="R233:T233"/>
    <mergeCell ref="U233:W233"/>
    <mergeCell ref="B234:H234"/>
    <mergeCell ref="I234:K234"/>
    <mergeCell ref="L234:N234"/>
    <mergeCell ref="O234:Q234"/>
    <mergeCell ref="R234:T234"/>
    <mergeCell ref="U234:W234"/>
    <mergeCell ref="B235:H235"/>
    <mergeCell ref="I235:K235"/>
    <mergeCell ref="L235:N235"/>
    <mergeCell ref="O235:Q235"/>
    <mergeCell ref="R235:T235"/>
    <mergeCell ref="U235:W235"/>
    <mergeCell ref="B236:H236"/>
    <mergeCell ref="I236:K236"/>
    <mergeCell ref="L236:N236"/>
    <mergeCell ref="O236:Q236"/>
    <mergeCell ref="R236:T236"/>
    <mergeCell ref="U236:W236"/>
    <mergeCell ref="B237:H237"/>
    <mergeCell ref="I237:K237"/>
    <mergeCell ref="L237:N237"/>
    <mergeCell ref="O237:Q237"/>
    <mergeCell ref="R237:T237"/>
    <mergeCell ref="U237:W237"/>
    <mergeCell ref="B238:E238"/>
    <mergeCell ref="F238:K238"/>
    <mergeCell ref="L238:N238"/>
    <mergeCell ref="O238:Q238"/>
    <mergeCell ref="R238:T238"/>
    <mergeCell ref="U238:W238"/>
    <mergeCell ref="B239:E239"/>
    <mergeCell ref="F239:K239"/>
    <mergeCell ref="L239:N239"/>
    <mergeCell ref="O239:Q239"/>
    <mergeCell ref="R239:T239"/>
    <mergeCell ref="U239:W239"/>
    <mergeCell ref="B240:H240"/>
    <mergeCell ref="I240:K240"/>
    <mergeCell ref="L240:N240"/>
    <mergeCell ref="O240:Q240"/>
    <mergeCell ref="R240:T240"/>
    <mergeCell ref="U240:W240"/>
    <mergeCell ref="B241:H241"/>
    <mergeCell ref="I241:K241"/>
    <mergeCell ref="L241:N241"/>
    <mergeCell ref="O241:Q241"/>
    <mergeCell ref="R241:T241"/>
    <mergeCell ref="U241:W241"/>
    <mergeCell ref="B242:H242"/>
    <mergeCell ref="I242:K242"/>
    <mergeCell ref="L242:N242"/>
    <mergeCell ref="O242:Q242"/>
    <mergeCell ref="R242:T242"/>
    <mergeCell ref="U242:W242"/>
    <mergeCell ref="B243:H243"/>
    <mergeCell ref="I243:K243"/>
    <mergeCell ref="L243:N243"/>
    <mergeCell ref="O243:Q243"/>
    <mergeCell ref="R243:T243"/>
    <mergeCell ref="U243:W243"/>
    <mergeCell ref="B244:E244"/>
    <mergeCell ref="F244:K244"/>
    <mergeCell ref="L244:N244"/>
    <mergeCell ref="O244:Q244"/>
    <mergeCell ref="R244:T244"/>
    <mergeCell ref="U244:W244"/>
    <mergeCell ref="B245:E245"/>
    <mergeCell ref="F245:K245"/>
    <mergeCell ref="L245:N245"/>
    <mergeCell ref="O245:Q245"/>
    <mergeCell ref="R245:T245"/>
    <mergeCell ref="U245:W245"/>
    <mergeCell ref="B246:H246"/>
    <mergeCell ref="I246:K246"/>
    <mergeCell ref="L246:N246"/>
    <mergeCell ref="O246:Q246"/>
    <mergeCell ref="R246:T246"/>
    <mergeCell ref="U246:W246"/>
    <mergeCell ref="B247:H247"/>
    <mergeCell ref="I247:K247"/>
    <mergeCell ref="L247:N247"/>
    <mergeCell ref="O247:Q247"/>
    <mergeCell ref="R247:T247"/>
    <mergeCell ref="U247:W247"/>
    <mergeCell ref="B248:H248"/>
    <mergeCell ref="I248:K248"/>
    <mergeCell ref="L248:N248"/>
    <mergeCell ref="O248:Q248"/>
    <mergeCell ref="R248:T248"/>
    <mergeCell ref="U248:W248"/>
    <mergeCell ref="B249:H249"/>
    <mergeCell ref="I249:K249"/>
    <mergeCell ref="L249:N249"/>
    <mergeCell ref="O249:Q249"/>
    <mergeCell ref="R249:T249"/>
    <mergeCell ref="U249:W249"/>
    <mergeCell ref="B250:H250"/>
    <mergeCell ref="I250:K250"/>
    <mergeCell ref="L250:N250"/>
    <mergeCell ref="O250:Q250"/>
    <mergeCell ref="R250:T250"/>
    <mergeCell ref="U250:W250"/>
    <mergeCell ref="B251:H251"/>
    <mergeCell ref="I251:K251"/>
    <mergeCell ref="L251:N251"/>
    <mergeCell ref="O251:Q251"/>
    <mergeCell ref="R251:T251"/>
    <mergeCell ref="U251:W251"/>
    <mergeCell ref="B252:H252"/>
    <mergeCell ref="I252:K252"/>
    <mergeCell ref="L252:N252"/>
    <mergeCell ref="O252:Q252"/>
    <mergeCell ref="R252:T252"/>
    <mergeCell ref="U252:W252"/>
    <mergeCell ref="B253:H253"/>
    <mergeCell ref="I253:K253"/>
    <mergeCell ref="L253:N253"/>
    <mergeCell ref="O253:Q253"/>
    <mergeCell ref="R253:T253"/>
    <mergeCell ref="U253:W253"/>
    <mergeCell ref="B254:H254"/>
    <mergeCell ref="I254:K254"/>
    <mergeCell ref="L254:N254"/>
    <mergeCell ref="O254:Q254"/>
    <mergeCell ref="R254:T254"/>
    <mergeCell ref="U254:W254"/>
    <mergeCell ref="B255:H255"/>
    <mergeCell ref="I255:K255"/>
    <mergeCell ref="L255:N255"/>
    <mergeCell ref="O255:Q255"/>
    <mergeCell ref="R255:T255"/>
    <mergeCell ref="U255:W255"/>
    <mergeCell ref="B256:H256"/>
    <mergeCell ref="I256:K256"/>
    <mergeCell ref="L256:N256"/>
    <mergeCell ref="O256:Q256"/>
    <mergeCell ref="R256:T256"/>
    <mergeCell ref="U256:W256"/>
    <mergeCell ref="B257:H257"/>
    <mergeCell ref="I257:K257"/>
    <mergeCell ref="L257:N257"/>
    <mergeCell ref="O257:Q257"/>
    <mergeCell ref="R257:T257"/>
    <mergeCell ref="U257:W257"/>
    <mergeCell ref="B258:E258"/>
    <mergeCell ref="F258:K258"/>
    <mergeCell ref="L258:N258"/>
    <mergeCell ref="O258:Q258"/>
    <mergeCell ref="R258:T258"/>
    <mergeCell ref="U258:W258"/>
    <mergeCell ref="B259:E259"/>
    <mergeCell ref="F259:K259"/>
    <mergeCell ref="L259:N259"/>
    <mergeCell ref="O259:Q259"/>
    <mergeCell ref="R259:T259"/>
    <mergeCell ref="U259:W259"/>
    <mergeCell ref="B260:H260"/>
    <mergeCell ref="I260:K260"/>
    <mergeCell ref="L260:N260"/>
    <mergeCell ref="O260:Q260"/>
    <mergeCell ref="R260:T260"/>
    <mergeCell ref="U260:W260"/>
    <mergeCell ref="B261:H261"/>
    <mergeCell ref="I261:K261"/>
    <mergeCell ref="L261:N261"/>
    <mergeCell ref="O261:Q261"/>
    <mergeCell ref="R261:T261"/>
    <mergeCell ref="U261:W261"/>
    <mergeCell ref="B262:E262"/>
    <mergeCell ref="F262:K262"/>
    <mergeCell ref="L262:N262"/>
    <mergeCell ref="O262:Q262"/>
    <mergeCell ref="R262:T262"/>
    <mergeCell ref="U262:W262"/>
    <mergeCell ref="B263:E263"/>
    <mergeCell ref="F263:K263"/>
    <mergeCell ref="L263:N263"/>
    <mergeCell ref="O263:Q263"/>
    <mergeCell ref="R263:T263"/>
    <mergeCell ref="U263:W263"/>
    <mergeCell ref="Q264:W264"/>
    <mergeCell ref="A265:B265"/>
    <mergeCell ref="D265:W265"/>
    <mergeCell ref="B266:E266"/>
    <mergeCell ref="F266:K266"/>
    <mergeCell ref="L266:N266"/>
    <mergeCell ref="O266:Q266"/>
    <mergeCell ref="R266:T266"/>
    <mergeCell ref="U266:W266"/>
    <mergeCell ref="B267:H267"/>
    <mergeCell ref="I267:K267"/>
    <mergeCell ref="L267:N267"/>
    <mergeCell ref="O267:Q267"/>
    <mergeCell ref="R267:T267"/>
    <mergeCell ref="U267:W267"/>
    <mergeCell ref="B268:H268"/>
    <mergeCell ref="I268:K268"/>
    <mergeCell ref="L268:N268"/>
    <mergeCell ref="O268:Q268"/>
    <mergeCell ref="R268:T268"/>
    <mergeCell ref="U268:W268"/>
    <mergeCell ref="B269:H269"/>
    <mergeCell ref="I269:K269"/>
    <mergeCell ref="L269:N269"/>
    <mergeCell ref="O269:Q269"/>
    <mergeCell ref="R269:T269"/>
    <mergeCell ref="U269:W269"/>
    <mergeCell ref="B270:H270"/>
    <mergeCell ref="I270:K270"/>
    <mergeCell ref="L270:N270"/>
    <mergeCell ref="O270:Q270"/>
    <mergeCell ref="R270:T270"/>
    <mergeCell ref="U270:W270"/>
    <mergeCell ref="B271:E271"/>
    <mergeCell ref="F271:K271"/>
    <mergeCell ref="L271:N271"/>
    <mergeCell ref="O271:Q271"/>
    <mergeCell ref="R271:T271"/>
    <mergeCell ref="U271:W271"/>
    <mergeCell ref="B272:E272"/>
    <mergeCell ref="F272:K272"/>
    <mergeCell ref="L272:N272"/>
    <mergeCell ref="O272:Q272"/>
    <mergeCell ref="R272:T272"/>
    <mergeCell ref="U272:W272"/>
    <mergeCell ref="B273:H273"/>
    <mergeCell ref="I273:K273"/>
    <mergeCell ref="L273:N273"/>
    <mergeCell ref="O273:Q273"/>
    <mergeCell ref="R273:T273"/>
    <mergeCell ref="U273:W273"/>
    <mergeCell ref="B274:H274"/>
    <mergeCell ref="I274:K274"/>
    <mergeCell ref="L274:N274"/>
    <mergeCell ref="O274:Q274"/>
    <mergeCell ref="R274:T274"/>
    <mergeCell ref="U274:W274"/>
    <mergeCell ref="B275:H275"/>
    <mergeCell ref="I275:K275"/>
    <mergeCell ref="L275:N275"/>
    <mergeCell ref="O275:Q275"/>
    <mergeCell ref="R275:T275"/>
    <mergeCell ref="U275:W275"/>
    <mergeCell ref="B276:H276"/>
    <mergeCell ref="I276:K276"/>
    <mergeCell ref="L276:N276"/>
    <mergeCell ref="O276:Q276"/>
    <mergeCell ref="R276:T276"/>
    <mergeCell ref="U276:W276"/>
    <mergeCell ref="B277:E277"/>
    <mergeCell ref="F277:K277"/>
    <mergeCell ref="L277:N277"/>
    <mergeCell ref="O277:Q277"/>
    <mergeCell ref="R277:T277"/>
    <mergeCell ref="U277:W277"/>
    <mergeCell ref="B278:E278"/>
    <mergeCell ref="F278:K278"/>
    <mergeCell ref="L278:N278"/>
    <mergeCell ref="O278:Q278"/>
    <mergeCell ref="R278:T278"/>
    <mergeCell ref="U278:W278"/>
    <mergeCell ref="B279:H279"/>
    <mergeCell ref="I279:K279"/>
    <mergeCell ref="L279:N279"/>
    <mergeCell ref="O279:Q279"/>
    <mergeCell ref="R279:T279"/>
    <mergeCell ref="U279:W279"/>
    <mergeCell ref="B280:H280"/>
    <mergeCell ref="I280:K280"/>
    <mergeCell ref="L280:N280"/>
    <mergeCell ref="O280:Q280"/>
    <mergeCell ref="R280:T280"/>
    <mergeCell ref="U280:W280"/>
    <mergeCell ref="B281:H281"/>
    <mergeCell ref="I281:K281"/>
    <mergeCell ref="L281:N281"/>
    <mergeCell ref="O281:Q281"/>
    <mergeCell ref="R281:T281"/>
    <mergeCell ref="U281:W281"/>
    <mergeCell ref="B282:H282"/>
    <mergeCell ref="I282:K282"/>
    <mergeCell ref="L282:N282"/>
    <mergeCell ref="O282:Q282"/>
    <mergeCell ref="R282:T282"/>
    <mergeCell ref="U282:W282"/>
    <mergeCell ref="B283:H283"/>
    <mergeCell ref="I283:K283"/>
    <mergeCell ref="L283:N283"/>
    <mergeCell ref="O283:Q283"/>
    <mergeCell ref="R283:T283"/>
    <mergeCell ref="U283:W283"/>
    <mergeCell ref="B284:H284"/>
    <mergeCell ref="I284:K284"/>
    <mergeCell ref="L284:N284"/>
    <mergeCell ref="O284:Q284"/>
    <mergeCell ref="R284:T284"/>
    <mergeCell ref="U284:W284"/>
    <mergeCell ref="B285:H285"/>
    <mergeCell ref="I285:K285"/>
    <mergeCell ref="L285:N285"/>
    <mergeCell ref="O285:Q285"/>
    <mergeCell ref="R285:T285"/>
    <mergeCell ref="U285:W285"/>
    <mergeCell ref="B286:H286"/>
    <mergeCell ref="I286:K286"/>
    <mergeCell ref="L286:N286"/>
    <mergeCell ref="O286:Q286"/>
    <mergeCell ref="R286:T286"/>
    <mergeCell ref="U286:W286"/>
    <mergeCell ref="B287:H287"/>
    <mergeCell ref="I287:K287"/>
    <mergeCell ref="L287:N287"/>
    <mergeCell ref="O287:Q287"/>
    <mergeCell ref="R287:T287"/>
    <mergeCell ref="U287:W287"/>
    <mergeCell ref="B288:H288"/>
    <mergeCell ref="I288:K288"/>
    <mergeCell ref="L288:N288"/>
    <mergeCell ref="O288:Q288"/>
    <mergeCell ref="R288:T288"/>
    <mergeCell ref="U288:W288"/>
    <mergeCell ref="B289:H289"/>
    <mergeCell ref="I289:K289"/>
    <mergeCell ref="L289:N289"/>
    <mergeCell ref="O289:Q289"/>
    <mergeCell ref="R289:T289"/>
    <mergeCell ref="U289:W289"/>
    <mergeCell ref="B290:H290"/>
    <mergeCell ref="I290:K290"/>
    <mergeCell ref="L290:N290"/>
    <mergeCell ref="O290:Q290"/>
    <mergeCell ref="R290:T290"/>
    <mergeCell ref="U290:W290"/>
    <mergeCell ref="B291:E291"/>
    <mergeCell ref="F291:K291"/>
    <mergeCell ref="L291:N291"/>
    <mergeCell ref="O291:Q291"/>
    <mergeCell ref="R291:T291"/>
    <mergeCell ref="U291:W291"/>
    <mergeCell ref="B292:E292"/>
    <mergeCell ref="F292:K292"/>
    <mergeCell ref="L292:N292"/>
    <mergeCell ref="O292:Q292"/>
    <mergeCell ref="R292:T292"/>
    <mergeCell ref="U292:W292"/>
    <mergeCell ref="B293:H293"/>
    <mergeCell ref="I293:K293"/>
    <mergeCell ref="L293:N293"/>
    <mergeCell ref="O293:Q293"/>
    <mergeCell ref="R293:T293"/>
    <mergeCell ref="U293:W293"/>
    <mergeCell ref="B294:H294"/>
    <mergeCell ref="I294:K294"/>
    <mergeCell ref="L294:N294"/>
    <mergeCell ref="O294:Q294"/>
    <mergeCell ref="R294:T294"/>
    <mergeCell ref="U294:W294"/>
    <mergeCell ref="B295:E295"/>
    <mergeCell ref="F295:K295"/>
    <mergeCell ref="L295:N295"/>
    <mergeCell ref="O295:Q295"/>
    <mergeCell ref="R295:T295"/>
    <mergeCell ref="U295:W295"/>
    <mergeCell ref="B296:E296"/>
    <mergeCell ref="F296:K296"/>
    <mergeCell ref="L296:N296"/>
    <mergeCell ref="O296:Q296"/>
    <mergeCell ref="R296:T296"/>
    <mergeCell ref="U296:W296"/>
    <mergeCell ref="Q297:W297"/>
    <mergeCell ref="A298:B298"/>
    <mergeCell ref="D298:W298"/>
    <mergeCell ref="B299:E299"/>
    <mergeCell ref="F299:K299"/>
    <mergeCell ref="L299:N299"/>
    <mergeCell ref="O299:Q299"/>
    <mergeCell ref="R299:T299"/>
    <mergeCell ref="U299:W299"/>
    <mergeCell ref="B300:H300"/>
    <mergeCell ref="I300:K300"/>
    <mergeCell ref="L300:N300"/>
    <mergeCell ref="O300:Q300"/>
    <mergeCell ref="R300:T300"/>
    <mergeCell ref="U300:W300"/>
    <mergeCell ref="B301:H301"/>
    <mergeCell ref="I301:K301"/>
    <mergeCell ref="L301:N301"/>
    <mergeCell ref="O301:Q301"/>
    <mergeCell ref="R301:T301"/>
    <mergeCell ref="U301:W301"/>
    <mergeCell ref="B302:E302"/>
    <mergeCell ref="F302:K302"/>
    <mergeCell ref="L302:N302"/>
    <mergeCell ref="O302:Q302"/>
    <mergeCell ref="R302:T302"/>
    <mergeCell ref="U302:W302"/>
    <mergeCell ref="Q303:W303"/>
    <mergeCell ref="A304:B304"/>
    <mergeCell ref="D304:W304"/>
    <mergeCell ref="B305:E305"/>
    <mergeCell ref="F305:K305"/>
    <mergeCell ref="L305:N305"/>
    <mergeCell ref="O305:Q305"/>
    <mergeCell ref="R305:T305"/>
    <mergeCell ref="U305:W305"/>
    <mergeCell ref="B306:H306"/>
    <mergeCell ref="I306:K306"/>
    <mergeCell ref="L306:N306"/>
    <mergeCell ref="O306:Q306"/>
    <mergeCell ref="R306:T306"/>
    <mergeCell ref="U306:W306"/>
    <mergeCell ref="B307:E307"/>
    <mergeCell ref="F307:K307"/>
    <mergeCell ref="L307:N307"/>
    <mergeCell ref="O307:Q307"/>
    <mergeCell ref="R307:T307"/>
    <mergeCell ref="U307:W307"/>
    <mergeCell ref="Q308:W308"/>
    <mergeCell ref="A309:B309"/>
    <mergeCell ref="D309:W309"/>
    <mergeCell ref="B310:E310"/>
    <mergeCell ref="F310:K310"/>
    <mergeCell ref="L310:N310"/>
    <mergeCell ref="O310:Q310"/>
    <mergeCell ref="R310:T310"/>
    <mergeCell ref="U310:W310"/>
    <mergeCell ref="B311:H311"/>
    <mergeCell ref="I311:K311"/>
    <mergeCell ref="L311:N311"/>
    <mergeCell ref="O311:Q311"/>
    <mergeCell ref="R311:T311"/>
    <mergeCell ref="U311:W311"/>
    <mergeCell ref="B312:H312"/>
    <mergeCell ref="I312:K312"/>
    <mergeCell ref="L312:N312"/>
    <mergeCell ref="O312:Q312"/>
    <mergeCell ref="R312:T312"/>
    <mergeCell ref="U312:W312"/>
    <mergeCell ref="B313:H313"/>
    <mergeCell ref="I313:K313"/>
    <mergeCell ref="L313:N313"/>
    <mergeCell ref="O313:Q313"/>
    <mergeCell ref="R313:T313"/>
    <mergeCell ref="U313:W313"/>
    <mergeCell ref="B314:H314"/>
    <mergeCell ref="I314:K314"/>
    <mergeCell ref="L314:N314"/>
    <mergeCell ref="O314:Q314"/>
    <mergeCell ref="R314:T314"/>
    <mergeCell ref="U314:W314"/>
    <mergeCell ref="B315:E315"/>
    <mergeCell ref="F315:K315"/>
    <mergeCell ref="L315:N315"/>
    <mergeCell ref="O315:Q315"/>
    <mergeCell ref="R315:T315"/>
    <mergeCell ref="U315:W315"/>
    <mergeCell ref="Q316:W316"/>
    <mergeCell ref="A317:B317"/>
    <mergeCell ref="D317:W317"/>
    <mergeCell ref="B318:E318"/>
    <mergeCell ref="F318:J318"/>
    <mergeCell ref="K318:M318"/>
    <mergeCell ref="N318:O318"/>
    <mergeCell ref="P318:R318"/>
    <mergeCell ref="S318:T318"/>
    <mergeCell ref="U318:W318"/>
    <mergeCell ref="B319:G319"/>
    <mergeCell ref="H319:J319"/>
    <mergeCell ref="K319:M319"/>
    <mergeCell ref="N319:O319"/>
    <mergeCell ref="P319:R319"/>
    <mergeCell ref="S319:T319"/>
    <mergeCell ref="U319:W319"/>
    <mergeCell ref="B320:G320"/>
    <mergeCell ref="H320:J320"/>
    <mergeCell ref="K320:M320"/>
    <mergeCell ref="N320:O320"/>
    <mergeCell ref="P320:R320"/>
    <mergeCell ref="S320:T320"/>
    <mergeCell ref="U320:W320"/>
    <mergeCell ref="B321:G321"/>
    <mergeCell ref="H321:J321"/>
    <mergeCell ref="K321:M321"/>
    <mergeCell ref="N321:O321"/>
    <mergeCell ref="P321:R321"/>
    <mergeCell ref="S321:T321"/>
    <mergeCell ref="U321:W321"/>
    <mergeCell ref="B322:G322"/>
    <mergeCell ref="H322:J322"/>
    <mergeCell ref="K322:M322"/>
    <mergeCell ref="N322:O322"/>
    <mergeCell ref="P322:R322"/>
    <mergeCell ref="S322:T322"/>
    <mergeCell ref="U322:W322"/>
    <mergeCell ref="B323:G323"/>
    <mergeCell ref="H323:J323"/>
    <mergeCell ref="K323:M323"/>
    <mergeCell ref="N323:O323"/>
    <mergeCell ref="P323:R323"/>
    <mergeCell ref="S323:T323"/>
    <mergeCell ref="U323:W323"/>
    <mergeCell ref="B324:G324"/>
    <mergeCell ref="H324:J324"/>
    <mergeCell ref="K324:M324"/>
    <mergeCell ref="N324:O324"/>
    <mergeCell ref="P324:R324"/>
    <mergeCell ref="S324:T324"/>
    <mergeCell ref="U324:W324"/>
    <mergeCell ref="B325:G325"/>
    <mergeCell ref="H325:J325"/>
    <mergeCell ref="K325:M325"/>
    <mergeCell ref="N325:O325"/>
    <mergeCell ref="P325:R325"/>
    <mergeCell ref="S325:T325"/>
    <mergeCell ref="U325:W325"/>
    <mergeCell ref="B326:G326"/>
    <mergeCell ref="H326:J326"/>
    <mergeCell ref="K326:M326"/>
    <mergeCell ref="N326:O326"/>
    <mergeCell ref="P326:R326"/>
    <mergeCell ref="S326:T326"/>
    <mergeCell ref="U326:W326"/>
    <mergeCell ref="B327:G327"/>
    <mergeCell ref="H327:J327"/>
    <mergeCell ref="K327:M327"/>
    <mergeCell ref="N327:O327"/>
    <mergeCell ref="P327:R327"/>
    <mergeCell ref="S327:T327"/>
    <mergeCell ref="U327:W327"/>
    <mergeCell ref="B328:G328"/>
    <mergeCell ref="H328:J328"/>
    <mergeCell ref="K328:M328"/>
    <mergeCell ref="N328:O328"/>
    <mergeCell ref="P328:R328"/>
    <mergeCell ref="S328:T328"/>
    <mergeCell ref="U328:W328"/>
    <mergeCell ref="B329:G329"/>
    <mergeCell ref="H329:J329"/>
    <mergeCell ref="K329:M329"/>
    <mergeCell ref="N329:O329"/>
    <mergeCell ref="P329:R329"/>
    <mergeCell ref="S329:T329"/>
    <mergeCell ref="U329:W329"/>
    <mergeCell ref="B330:G330"/>
    <mergeCell ref="H330:J330"/>
    <mergeCell ref="K330:M330"/>
    <mergeCell ref="N330:O330"/>
    <mergeCell ref="P330:R330"/>
    <mergeCell ref="S330:T330"/>
    <mergeCell ref="U330:W330"/>
    <mergeCell ref="B331:G331"/>
    <mergeCell ref="H331:J331"/>
    <mergeCell ref="K331:M331"/>
    <mergeCell ref="N331:O331"/>
    <mergeCell ref="P331:R331"/>
    <mergeCell ref="S331:T331"/>
    <mergeCell ref="U331:W331"/>
    <mergeCell ref="B332:G332"/>
    <mergeCell ref="H332:J332"/>
    <mergeCell ref="K332:M332"/>
    <mergeCell ref="N332:O332"/>
    <mergeCell ref="P332:R332"/>
    <mergeCell ref="S332:T332"/>
    <mergeCell ref="U332:W332"/>
    <mergeCell ref="B333:G333"/>
    <mergeCell ref="H333:J333"/>
    <mergeCell ref="K333:M333"/>
    <mergeCell ref="N333:O333"/>
    <mergeCell ref="P333:R333"/>
    <mergeCell ref="S333:T333"/>
    <mergeCell ref="U333:W333"/>
    <mergeCell ref="B334:E334"/>
    <mergeCell ref="F334:J334"/>
    <mergeCell ref="K334:M334"/>
    <mergeCell ref="N334:O334"/>
    <mergeCell ref="P334:R334"/>
    <mergeCell ref="S334:T334"/>
    <mergeCell ref="U334:W334"/>
    <mergeCell ref="Q335:W335"/>
    <mergeCell ref="A336:B336"/>
    <mergeCell ref="D336:W336"/>
    <mergeCell ref="B337:E337"/>
    <mergeCell ref="F337:K337"/>
    <mergeCell ref="L337:N337"/>
    <mergeCell ref="O337:Q337"/>
    <mergeCell ref="R337:T337"/>
    <mergeCell ref="U337:W337"/>
    <mergeCell ref="B338:H338"/>
    <mergeCell ref="I338:K338"/>
    <mergeCell ref="L338:N338"/>
    <mergeCell ref="O338:Q338"/>
    <mergeCell ref="R338:T338"/>
    <mergeCell ref="U338:W338"/>
    <mergeCell ref="B339:H339"/>
    <mergeCell ref="I339:K339"/>
    <mergeCell ref="L339:N339"/>
    <mergeCell ref="O339:Q339"/>
    <mergeCell ref="R339:T339"/>
    <mergeCell ref="U339:W339"/>
    <mergeCell ref="B340:H340"/>
    <mergeCell ref="I340:K340"/>
    <mergeCell ref="L340:N340"/>
    <mergeCell ref="O340:Q340"/>
    <mergeCell ref="R340:T340"/>
    <mergeCell ref="U340:W340"/>
    <mergeCell ref="B341:E341"/>
    <mergeCell ref="F341:K341"/>
    <mergeCell ref="L341:N341"/>
    <mergeCell ref="O341:Q341"/>
    <mergeCell ref="R341:T341"/>
    <mergeCell ref="U341:W341"/>
    <mergeCell ref="Q342:W342"/>
    <mergeCell ref="A343:B343"/>
    <mergeCell ref="D343:W343"/>
    <mergeCell ref="B344:E344"/>
    <mergeCell ref="F344:K344"/>
    <mergeCell ref="L344:N344"/>
    <mergeCell ref="O344:Q344"/>
    <mergeCell ref="R344:T344"/>
    <mergeCell ref="U344:W344"/>
    <mergeCell ref="B345:H345"/>
    <mergeCell ref="I345:K345"/>
    <mergeCell ref="L345:N345"/>
    <mergeCell ref="O345:Q345"/>
    <mergeCell ref="R345:T345"/>
    <mergeCell ref="U345:W345"/>
    <mergeCell ref="B346:E346"/>
    <mergeCell ref="F346:K346"/>
    <mergeCell ref="L346:N346"/>
    <mergeCell ref="O346:Q346"/>
    <mergeCell ref="R346:T346"/>
    <mergeCell ref="U346:W346"/>
    <mergeCell ref="Q347:W347"/>
    <mergeCell ref="A348:B348"/>
    <mergeCell ref="D348:W348"/>
    <mergeCell ref="B349:E349"/>
    <mergeCell ref="F349:K349"/>
    <mergeCell ref="L349:N349"/>
    <mergeCell ref="O349:Q349"/>
    <mergeCell ref="R349:T349"/>
    <mergeCell ref="U349:W349"/>
    <mergeCell ref="B350:H350"/>
    <mergeCell ref="I350:K350"/>
    <mergeCell ref="L350:N350"/>
    <mergeCell ref="O350:Q350"/>
    <mergeCell ref="R350:T350"/>
    <mergeCell ref="U350:W350"/>
    <mergeCell ref="B351:H351"/>
    <mergeCell ref="I351:K351"/>
    <mergeCell ref="L351:N351"/>
    <mergeCell ref="O351:Q351"/>
    <mergeCell ref="R351:T351"/>
    <mergeCell ref="U351:W351"/>
    <mergeCell ref="B352:E352"/>
    <mergeCell ref="F352:K352"/>
    <mergeCell ref="L352:N352"/>
    <mergeCell ref="O352:Q352"/>
    <mergeCell ref="R352:T352"/>
    <mergeCell ref="U352:W352"/>
    <mergeCell ref="Q353:W353"/>
    <mergeCell ref="A354:B354"/>
    <mergeCell ref="D354:W354"/>
    <mergeCell ref="B355:E355"/>
    <mergeCell ref="F355:K355"/>
    <mergeCell ref="L355:N355"/>
    <mergeCell ref="O355:Q355"/>
    <mergeCell ref="R355:T355"/>
    <mergeCell ref="U355:W355"/>
    <mergeCell ref="B356:H356"/>
    <mergeCell ref="I356:K356"/>
    <mergeCell ref="L356:N356"/>
    <mergeCell ref="O356:Q356"/>
    <mergeCell ref="R356:T356"/>
    <mergeCell ref="U356:W356"/>
    <mergeCell ref="B357:H357"/>
    <mergeCell ref="I357:K357"/>
    <mergeCell ref="L357:N357"/>
    <mergeCell ref="O357:Q357"/>
    <mergeCell ref="R357:T357"/>
    <mergeCell ref="U357:W357"/>
    <mergeCell ref="B358:H358"/>
    <mergeCell ref="I358:K358"/>
    <mergeCell ref="L358:N358"/>
    <mergeCell ref="O358:Q358"/>
    <mergeCell ref="R358:T358"/>
    <mergeCell ref="U358:W358"/>
    <mergeCell ref="B359:H359"/>
    <mergeCell ref="I359:K359"/>
    <mergeCell ref="L359:N359"/>
    <mergeCell ref="O359:Q359"/>
    <mergeCell ref="R359:T359"/>
    <mergeCell ref="U359:W359"/>
    <mergeCell ref="B360:E360"/>
    <mergeCell ref="F360:K360"/>
    <mergeCell ref="L360:N360"/>
    <mergeCell ref="O360:Q360"/>
    <mergeCell ref="R360:T360"/>
    <mergeCell ref="U360:W360"/>
    <mergeCell ref="B361:E361"/>
    <mergeCell ref="F361:K361"/>
    <mergeCell ref="L361:N361"/>
    <mergeCell ref="O361:Q361"/>
    <mergeCell ref="R361:T361"/>
    <mergeCell ref="U361:W361"/>
    <mergeCell ref="B362:H362"/>
    <mergeCell ref="I362:K362"/>
    <mergeCell ref="L362:N362"/>
    <mergeCell ref="O362:Q362"/>
    <mergeCell ref="R362:T362"/>
    <mergeCell ref="U362:W362"/>
    <mergeCell ref="B363:H363"/>
    <mergeCell ref="I363:K363"/>
    <mergeCell ref="L363:N363"/>
    <mergeCell ref="O363:Q363"/>
    <mergeCell ref="R363:T363"/>
    <mergeCell ref="U363:W363"/>
    <mergeCell ref="B364:H364"/>
    <mergeCell ref="I364:K364"/>
    <mergeCell ref="L364:N364"/>
    <mergeCell ref="O364:Q364"/>
    <mergeCell ref="R364:T364"/>
    <mergeCell ref="U364:W364"/>
    <mergeCell ref="B365:H365"/>
    <mergeCell ref="I365:K365"/>
    <mergeCell ref="L365:N365"/>
    <mergeCell ref="O365:Q365"/>
    <mergeCell ref="R365:T365"/>
    <mergeCell ref="U365:W365"/>
    <mergeCell ref="B366:E366"/>
    <mergeCell ref="F366:K366"/>
    <mergeCell ref="L366:N366"/>
    <mergeCell ref="O366:Q366"/>
    <mergeCell ref="R366:T366"/>
    <mergeCell ref="U366:W366"/>
    <mergeCell ref="B367:E367"/>
    <mergeCell ref="F367:K367"/>
    <mergeCell ref="L367:N367"/>
    <mergeCell ref="O367:Q367"/>
    <mergeCell ref="R367:T367"/>
    <mergeCell ref="U367:W367"/>
    <mergeCell ref="B368:H368"/>
    <mergeCell ref="I368:K368"/>
    <mergeCell ref="L368:N368"/>
    <mergeCell ref="O368:Q368"/>
    <mergeCell ref="R368:T368"/>
    <mergeCell ref="U368:W368"/>
    <mergeCell ref="B369:H369"/>
    <mergeCell ref="I369:K369"/>
    <mergeCell ref="L369:N369"/>
    <mergeCell ref="O369:Q369"/>
    <mergeCell ref="R369:T369"/>
    <mergeCell ref="U369:W369"/>
    <mergeCell ref="B370:H370"/>
    <mergeCell ref="I370:K370"/>
    <mergeCell ref="L370:N370"/>
    <mergeCell ref="O370:Q370"/>
    <mergeCell ref="R370:T370"/>
    <mergeCell ref="U370:W370"/>
    <mergeCell ref="B371:H371"/>
    <mergeCell ref="I371:K371"/>
    <mergeCell ref="L371:N371"/>
    <mergeCell ref="O371:Q371"/>
    <mergeCell ref="R371:T371"/>
    <mergeCell ref="U371:W371"/>
    <mergeCell ref="B372:E372"/>
    <mergeCell ref="F372:K372"/>
    <mergeCell ref="L372:N372"/>
    <mergeCell ref="O372:Q372"/>
    <mergeCell ref="R372:T372"/>
    <mergeCell ref="U372:W372"/>
    <mergeCell ref="B373:E373"/>
    <mergeCell ref="F373:K373"/>
    <mergeCell ref="L373:N373"/>
    <mergeCell ref="O373:Q373"/>
    <mergeCell ref="R373:T373"/>
    <mergeCell ref="U373:W373"/>
    <mergeCell ref="B374:H374"/>
    <mergeCell ref="I374:K374"/>
    <mergeCell ref="L374:N374"/>
    <mergeCell ref="O374:Q374"/>
    <mergeCell ref="R374:T374"/>
    <mergeCell ref="U374:W374"/>
    <mergeCell ref="B375:H375"/>
    <mergeCell ref="I375:K375"/>
    <mergeCell ref="L375:N375"/>
    <mergeCell ref="O375:Q375"/>
    <mergeCell ref="R375:T375"/>
    <mergeCell ref="U375:W375"/>
    <mergeCell ref="B376:H376"/>
    <mergeCell ref="I376:K376"/>
    <mergeCell ref="L376:N376"/>
    <mergeCell ref="O376:Q376"/>
    <mergeCell ref="R376:T376"/>
    <mergeCell ref="U376:W376"/>
    <mergeCell ref="B377:E377"/>
    <mergeCell ref="F377:K377"/>
    <mergeCell ref="L377:N377"/>
    <mergeCell ref="O377:Q377"/>
    <mergeCell ref="R377:T377"/>
    <mergeCell ref="U377:W377"/>
    <mergeCell ref="B378:E378"/>
    <mergeCell ref="F378:K378"/>
    <mergeCell ref="L378:N378"/>
    <mergeCell ref="O378:Q378"/>
    <mergeCell ref="R378:T378"/>
    <mergeCell ref="U378:W378"/>
    <mergeCell ref="Q379:W379"/>
    <mergeCell ref="A380:B380"/>
    <mergeCell ref="D380:W380"/>
    <mergeCell ref="B381:E381"/>
    <mergeCell ref="F381:K381"/>
    <mergeCell ref="L381:N381"/>
    <mergeCell ref="O381:Q381"/>
    <mergeCell ref="R381:T381"/>
    <mergeCell ref="U381:W381"/>
    <mergeCell ref="B382:H382"/>
    <mergeCell ref="I382:K382"/>
    <mergeCell ref="L382:N382"/>
    <mergeCell ref="O382:Q382"/>
    <mergeCell ref="R382:T382"/>
    <mergeCell ref="U382:W382"/>
    <mergeCell ref="B383:H383"/>
    <mergeCell ref="I383:K383"/>
    <mergeCell ref="L383:N383"/>
    <mergeCell ref="O383:Q383"/>
    <mergeCell ref="R383:T383"/>
    <mergeCell ref="U383:W383"/>
    <mergeCell ref="B384:E384"/>
    <mergeCell ref="F384:K384"/>
    <mergeCell ref="L384:N384"/>
    <mergeCell ref="O384:Q384"/>
    <mergeCell ref="R384:T384"/>
    <mergeCell ref="U384:W384"/>
    <mergeCell ref="B385:E385"/>
    <mergeCell ref="F385:K385"/>
    <mergeCell ref="L385:N385"/>
    <mergeCell ref="O385:Q385"/>
    <mergeCell ref="R385:T385"/>
    <mergeCell ref="U385:W385"/>
    <mergeCell ref="B386:H386"/>
    <mergeCell ref="I386:K386"/>
    <mergeCell ref="L386:N386"/>
    <mergeCell ref="O386:Q386"/>
    <mergeCell ref="R386:T386"/>
    <mergeCell ref="U386:W386"/>
    <mergeCell ref="B387:H387"/>
    <mergeCell ref="I387:K387"/>
    <mergeCell ref="L387:N387"/>
    <mergeCell ref="O387:Q387"/>
    <mergeCell ref="R387:T387"/>
    <mergeCell ref="U387:W387"/>
    <mergeCell ref="B388:H388"/>
    <mergeCell ref="I388:K388"/>
    <mergeCell ref="L388:N388"/>
    <mergeCell ref="O388:Q388"/>
    <mergeCell ref="R388:T388"/>
    <mergeCell ref="U388:W388"/>
    <mergeCell ref="B389:H389"/>
    <mergeCell ref="I389:K389"/>
    <mergeCell ref="L389:N389"/>
    <mergeCell ref="O389:Q389"/>
    <mergeCell ref="R389:T389"/>
    <mergeCell ref="U389:W389"/>
    <mergeCell ref="B390:E390"/>
    <mergeCell ref="F390:K390"/>
    <mergeCell ref="L390:N390"/>
    <mergeCell ref="O390:Q390"/>
    <mergeCell ref="R390:T390"/>
    <mergeCell ref="U390:W390"/>
    <mergeCell ref="B391:E391"/>
    <mergeCell ref="F391:K391"/>
    <mergeCell ref="L391:N391"/>
    <mergeCell ref="O391:Q391"/>
    <mergeCell ref="R391:T391"/>
    <mergeCell ref="U391:W391"/>
    <mergeCell ref="Q392:W392"/>
    <mergeCell ref="A393:B393"/>
    <mergeCell ref="D393:W393"/>
    <mergeCell ref="B394:E394"/>
    <mergeCell ref="F394:K394"/>
    <mergeCell ref="L394:N394"/>
    <mergeCell ref="O394:Q394"/>
    <mergeCell ref="R394:T394"/>
    <mergeCell ref="U394:W394"/>
    <mergeCell ref="B395:H395"/>
    <mergeCell ref="I395:K395"/>
    <mergeCell ref="L395:N395"/>
    <mergeCell ref="O395:Q395"/>
    <mergeCell ref="R395:T395"/>
    <mergeCell ref="U395:W395"/>
    <mergeCell ref="B396:H396"/>
    <mergeCell ref="I396:K396"/>
    <mergeCell ref="L396:N396"/>
    <mergeCell ref="O396:Q396"/>
    <mergeCell ref="R396:T396"/>
    <mergeCell ref="U396:W396"/>
    <mergeCell ref="B397:H397"/>
    <mergeCell ref="I397:K397"/>
    <mergeCell ref="L397:N397"/>
    <mergeCell ref="O397:Q397"/>
    <mergeCell ref="R397:T397"/>
    <mergeCell ref="U397:W397"/>
    <mergeCell ref="B398:H398"/>
    <mergeCell ref="I398:K398"/>
    <mergeCell ref="L398:N398"/>
    <mergeCell ref="O398:Q398"/>
    <mergeCell ref="R398:T398"/>
    <mergeCell ref="U398:W398"/>
    <mergeCell ref="B399:H399"/>
    <mergeCell ref="I399:K399"/>
    <mergeCell ref="L399:N399"/>
    <mergeCell ref="O399:Q399"/>
    <mergeCell ref="R399:T399"/>
    <mergeCell ref="U399:W399"/>
    <mergeCell ref="B400:H400"/>
    <mergeCell ref="I400:K400"/>
    <mergeCell ref="L400:N400"/>
    <mergeCell ref="O400:Q400"/>
    <mergeCell ref="R400:T400"/>
    <mergeCell ref="U400:W400"/>
    <mergeCell ref="B401:H401"/>
    <mergeCell ref="I401:K401"/>
    <mergeCell ref="L401:N401"/>
    <mergeCell ref="O401:Q401"/>
    <mergeCell ref="R401:T401"/>
    <mergeCell ref="U401:W401"/>
    <mergeCell ref="B402:H402"/>
    <mergeCell ref="I402:K402"/>
    <mergeCell ref="L402:N402"/>
    <mergeCell ref="O402:Q402"/>
    <mergeCell ref="R402:T402"/>
    <mergeCell ref="U402:W402"/>
    <mergeCell ref="B403:H403"/>
    <mergeCell ref="I403:K403"/>
    <mergeCell ref="L403:N403"/>
    <mergeCell ref="O403:Q403"/>
    <mergeCell ref="R403:T403"/>
    <mergeCell ref="U403:W403"/>
    <mergeCell ref="B404:E404"/>
    <mergeCell ref="F404:K404"/>
    <mergeCell ref="L404:N404"/>
    <mergeCell ref="O404:Q404"/>
    <mergeCell ref="R404:T404"/>
    <mergeCell ref="U404:W404"/>
    <mergeCell ref="Q405:W405"/>
    <mergeCell ref="A406:B406"/>
    <mergeCell ref="D406:W406"/>
    <mergeCell ref="B407:E407"/>
    <mergeCell ref="F407:K407"/>
    <mergeCell ref="L407:N407"/>
    <mergeCell ref="O407:Q407"/>
    <mergeCell ref="R407:T407"/>
    <mergeCell ref="U407:W407"/>
    <mergeCell ref="B408:H408"/>
    <mergeCell ref="I408:K408"/>
    <mergeCell ref="L408:N408"/>
    <mergeCell ref="O408:Q408"/>
    <mergeCell ref="R408:T408"/>
    <mergeCell ref="U408:W408"/>
    <mergeCell ref="B409:H409"/>
    <mergeCell ref="I409:K409"/>
    <mergeCell ref="L409:N409"/>
    <mergeCell ref="O409:Q409"/>
    <mergeCell ref="R409:T409"/>
    <mergeCell ref="U409:W409"/>
    <mergeCell ref="B410:H410"/>
    <mergeCell ref="I410:K410"/>
    <mergeCell ref="L410:N410"/>
    <mergeCell ref="O410:Q410"/>
    <mergeCell ref="R410:T410"/>
    <mergeCell ref="U410:W410"/>
    <mergeCell ref="B411:H411"/>
    <mergeCell ref="I411:K411"/>
    <mergeCell ref="L411:N411"/>
    <mergeCell ref="O411:Q411"/>
    <mergeCell ref="R411:T411"/>
    <mergeCell ref="U411:W411"/>
    <mergeCell ref="B412:E412"/>
    <mergeCell ref="F412:K412"/>
    <mergeCell ref="L412:N412"/>
    <mergeCell ref="O412:Q412"/>
    <mergeCell ref="R412:T412"/>
    <mergeCell ref="U412:W412"/>
    <mergeCell ref="B413:E413"/>
    <mergeCell ref="F413:K413"/>
    <mergeCell ref="L413:N413"/>
    <mergeCell ref="O413:Q413"/>
    <mergeCell ref="R413:T413"/>
    <mergeCell ref="U413:W413"/>
    <mergeCell ref="B414:H414"/>
    <mergeCell ref="I414:K414"/>
    <mergeCell ref="L414:N414"/>
    <mergeCell ref="O414:Q414"/>
    <mergeCell ref="R414:T414"/>
    <mergeCell ref="U414:W414"/>
    <mergeCell ref="B415:H415"/>
    <mergeCell ref="I415:K415"/>
    <mergeCell ref="L415:N415"/>
    <mergeCell ref="O415:Q415"/>
    <mergeCell ref="R415:T415"/>
    <mergeCell ref="U415:W415"/>
    <mergeCell ref="B416:E416"/>
    <mergeCell ref="F416:K416"/>
    <mergeCell ref="L416:N416"/>
    <mergeCell ref="O416:Q416"/>
    <mergeCell ref="R416:T416"/>
    <mergeCell ref="U416:W416"/>
    <mergeCell ref="B417:E417"/>
    <mergeCell ref="F417:K417"/>
    <mergeCell ref="L417:N417"/>
    <mergeCell ref="O417:Q417"/>
    <mergeCell ref="R417:T417"/>
    <mergeCell ref="U417:W417"/>
    <mergeCell ref="B418:H418"/>
    <mergeCell ref="I418:K418"/>
    <mergeCell ref="L418:N418"/>
    <mergeCell ref="O418:Q418"/>
    <mergeCell ref="R418:T418"/>
    <mergeCell ref="U418:W418"/>
    <mergeCell ref="B419:H419"/>
    <mergeCell ref="I419:K419"/>
    <mergeCell ref="L419:N419"/>
    <mergeCell ref="O419:Q419"/>
    <mergeCell ref="R419:T419"/>
    <mergeCell ref="U419:W419"/>
    <mergeCell ref="B420:E420"/>
    <mergeCell ref="F420:K420"/>
    <mergeCell ref="L420:N420"/>
    <mergeCell ref="O420:Q420"/>
    <mergeCell ref="R420:T420"/>
    <mergeCell ref="U420:W420"/>
    <mergeCell ref="B421:E421"/>
    <mergeCell ref="F421:K421"/>
    <mergeCell ref="L421:N421"/>
    <mergeCell ref="O421:Q421"/>
    <mergeCell ref="R421:T421"/>
    <mergeCell ref="U421:W421"/>
    <mergeCell ref="B422:H422"/>
    <mergeCell ref="I422:K422"/>
    <mergeCell ref="L422:N422"/>
    <mergeCell ref="O422:Q422"/>
    <mergeCell ref="R422:T422"/>
    <mergeCell ref="U422:W422"/>
    <mergeCell ref="B423:H423"/>
    <mergeCell ref="I423:K423"/>
    <mergeCell ref="L423:N423"/>
    <mergeCell ref="O423:Q423"/>
    <mergeCell ref="R423:T423"/>
    <mergeCell ref="U423:W423"/>
    <mergeCell ref="B424:E424"/>
    <mergeCell ref="F424:K424"/>
    <mergeCell ref="L424:N424"/>
    <mergeCell ref="O424:Q424"/>
    <mergeCell ref="R424:T424"/>
    <mergeCell ref="U424:W424"/>
    <mergeCell ref="B425:E425"/>
    <mergeCell ref="F425:K425"/>
    <mergeCell ref="L425:N425"/>
    <mergeCell ref="O425:Q425"/>
    <mergeCell ref="R425:T425"/>
    <mergeCell ref="U425:W425"/>
    <mergeCell ref="B426:H426"/>
    <mergeCell ref="I426:K426"/>
    <mergeCell ref="L426:N426"/>
    <mergeCell ref="O426:Q426"/>
    <mergeCell ref="R426:T426"/>
    <mergeCell ref="U426:W426"/>
    <mergeCell ref="B427:H427"/>
    <mergeCell ref="I427:K427"/>
    <mergeCell ref="L427:N427"/>
    <mergeCell ref="O427:Q427"/>
    <mergeCell ref="R427:T427"/>
    <mergeCell ref="U427:W427"/>
    <mergeCell ref="B428:E428"/>
    <mergeCell ref="F428:K428"/>
    <mergeCell ref="L428:N428"/>
    <mergeCell ref="O428:Q428"/>
    <mergeCell ref="R428:T428"/>
    <mergeCell ref="U428:W428"/>
    <mergeCell ref="B429:E429"/>
    <mergeCell ref="F429:K429"/>
    <mergeCell ref="L429:N429"/>
    <mergeCell ref="O429:Q429"/>
    <mergeCell ref="R429:T429"/>
    <mergeCell ref="U429:W429"/>
    <mergeCell ref="B430:H430"/>
    <mergeCell ref="I430:K430"/>
    <mergeCell ref="L430:N430"/>
    <mergeCell ref="O430:Q430"/>
    <mergeCell ref="R430:T430"/>
    <mergeCell ref="U430:W430"/>
    <mergeCell ref="B431:H431"/>
    <mergeCell ref="I431:K431"/>
    <mergeCell ref="L431:N431"/>
    <mergeCell ref="O431:Q431"/>
    <mergeCell ref="R431:T431"/>
    <mergeCell ref="U431:W431"/>
    <mergeCell ref="B432:H432"/>
    <mergeCell ref="I432:K432"/>
    <mergeCell ref="L432:N432"/>
    <mergeCell ref="O432:Q432"/>
    <mergeCell ref="R432:T432"/>
    <mergeCell ref="U432:W432"/>
    <mergeCell ref="B433:E433"/>
    <mergeCell ref="F433:K433"/>
    <mergeCell ref="L433:N433"/>
    <mergeCell ref="O433:Q433"/>
    <mergeCell ref="R433:T433"/>
    <mergeCell ref="U433:W433"/>
    <mergeCell ref="B434:E434"/>
    <mergeCell ref="F434:K434"/>
    <mergeCell ref="L434:N434"/>
    <mergeCell ref="O434:Q434"/>
    <mergeCell ref="R434:T434"/>
    <mergeCell ref="U434:W434"/>
    <mergeCell ref="B435:H435"/>
    <mergeCell ref="I435:K435"/>
    <mergeCell ref="L435:N435"/>
    <mergeCell ref="O435:Q435"/>
    <mergeCell ref="R435:T435"/>
    <mergeCell ref="U435:W435"/>
    <mergeCell ref="B436:H436"/>
    <mergeCell ref="I436:K436"/>
    <mergeCell ref="L436:N436"/>
    <mergeCell ref="O436:Q436"/>
    <mergeCell ref="R436:T436"/>
    <mergeCell ref="U436:W436"/>
    <mergeCell ref="B437:H437"/>
    <mergeCell ref="I437:K437"/>
    <mergeCell ref="L437:N437"/>
    <mergeCell ref="O437:Q437"/>
    <mergeCell ref="R437:T437"/>
    <mergeCell ref="U437:W437"/>
    <mergeCell ref="B438:E438"/>
    <mergeCell ref="F438:K438"/>
    <mergeCell ref="L438:N438"/>
    <mergeCell ref="O438:Q438"/>
    <mergeCell ref="R438:T438"/>
    <mergeCell ref="U438:W438"/>
    <mergeCell ref="B439:E439"/>
    <mergeCell ref="F439:K439"/>
    <mergeCell ref="L439:N439"/>
    <mergeCell ref="O439:Q439"/>
    <mergeCell ref="R439:T439"/>
    <mergeCell ref="U439:W439"/>
    <mergeCell ref="Q440:W440"/>
    <mergeCell ref="A441:B441"/>
    <mergeCell ref="D441:W441"/>
    <mergeCell ref="B442:E442"/>
    <mergeCell ref="F442:K442"/>
    <mergeCell ref="L442:N442"/>
    <mergeCell ref="O442:Q442"/>
    <mergeCell ref="R442:T442"/>
    <mergeCell ref="U442:W442"/>
    <mergeCell ref="B443:H443"/>
    <mergeCell ref="I443:K443"/>
    <mergeCell ref="L443:N443"/>
    <mergeCell ref="O443:Q443"/>
    <mergeCell ref="R443:T443"/>
    <mergeCell ref="U443:W443"/>
    <mergeCell ref="B444:H444"/>
    <mergeCell ref="I444:K444"/>
    <mergeCell ref="L444:N444"/>
    <mergeCell ref="O444:Q444"/>
    <mergeCell ref="R444:T444"/>
    <mergeCell ref="U444:W444"/>
    <mergeCell ref="B445:H445"/>
    <mergeCell ref="I445:K445"/>
    <mergeCell ref="L445:N445"/>
    <mergeCell ref="O445:Q445"/>
    <mergeCell ref="R445:T445"/>
    <mergeCell ref="U445:W445"/>
    <mergeCell ref="B446:H446"/>
    <mergeCell ref="I446:K446"/>
    <mergeCell ref="L446:N446"/>
    <mergeCell ref="O446:Q446"/>
    <mergeCell ref="R446:T446"/>
    <mergeCell ref="U446:W446"/>
    <mergeCell ref="B447:H447"/>
    <mergeCell ref="I447:K447"/>
    <mergeCell ref="L447:N447"/>
    <mergeCell ref="O447:Q447"/>
    <mergeCell ref="R447:T447"/>
    <mergeCell ref="U447:W447"/>
    <mergeCell ref="B448:E448"/>
    <mergeCell ref="F448:K448"/>
    <mergeCell ref="L448:N448"/>
    <mergeCell ref="O448:Q448"/>
    <mergeCell ref="R448:T448"/>
    <mergeCell ref="U448:W448"/>
    <mergeCell ref="Q449:W449"/>
    <mergeCell ref="A450:B450"/>
    <mergeCell ref="D450:W450"/>
    <mergeCell ref="B451:E451"/>
    <mergeCell ref="F451:K451"/>
    <mergeCell ref="L451:N451"/>
    <mergeCell ref="O451:Q451"/>
    <mergeCell ref="R451:T451"/>
    <mergeCell ref="U451:W451"/>
    <mergeCell ref="B452:H452"/>
    <mergeCell ref="I452:K452"/>
    <mergeCell ref="L452:N452"/>
    <mergeCell ref="O452:Q452"/>
    <mergeCell ref="R452:T452"/>
    <mergeCell ref="U452:W452"/>
    <mergeCell ref="B453:E453"/>
    <mergeCell ref="F453:K453"/>
    <mergeCell ref="L453:N453"/>
    <mergeCell ref="O453:Q453"/>
    <mergeCell ref="R453:T453"/>
    <mergeCell ref="U453:W453"/>
    <mergeCell ref="Q454:W454"/>
    <mergeCell ref="A455:B455"/>
    <mergeCell ref="D455:W455"/>
    <mergeCell ref="B456:E456"/>
    <mergeCell ref="F456:K456"/>
    <mergeCell ref="L456:N456"/>
    <mergeCell ref="O456:Q456"/>
    <mergeCell ref="R456:T456"/>
    <mergeCell ref="U456:W456"/>
    <mergeCell ref="B457:H457"/>
    <mergeCell ref="I457:K457"/>
    <mergeCell ref="L457:N457"/>
    <mergeCell ref="O457:Q457"/>
    <mergeCell ref="R457:T457"/>
    <mergeCell ref="U457:W457"/>
    <mergeCell ref="B458:H458"/>
    <mergeCell ref="I458:K458"/>
    <mergeCell ref="L458:N458"/>
    <mergeCell ref="O458:Q458"/>
    <mergeCell ref="R458:T458"/>
    <mergeCell ref="U458:W458"/>
    <mergeCell ref="B459:H459"/>
    <mergeCell ref="I459:K459"/>
    <mergeCell ref="L459:N459"/>
    <mergeCell ref="O459:Q459"/>
    <mergeCell ref="R459:T459"/>
    <mergeCell ref="U459:W459"/>
    <mergeCell ref="B460:H460"/>
    <mergeCell ref="I460:K460"/>
    <mergeCell ref="L460:N460"/>
    <mergeCell ref="O460:Q460"/>
    <mergeCell ref="R460:T460"/>
    <mergeCell ref="U460:W460"/>
    <mergeCell ref="B461:E461"/>
    <mergeCell ref="F461:K461"/>
    <mergeCell ref="L461:N461"/>
    <mergeCell ref="O461:Q461"/>
    <mergeCell ref="R461:T461"/>
    <mergeCell ref="U461:W461"/>
    <mergeCell ref="B462:E462"/>
    <mergeCell ref="F462:K462"/>
    <mergeCell ref="L462:N462"/>
    <mergeCell ref="O462:Q462"/>
    <mergeCell ref="R462:T462"/>
    <mergeCell ref="U462:W462"/>
    <mergeCell ref="B463:H463"/>
    <mergeCell ref="I463:K463"/>
    <mergeCell ref="L463:N463"/>
    <mergeCell ref="O463:Q463"/>
    <mergeCell ref="R463:T463"/>
    <mergeCell ref="U463:W463"/>
    <mergeCell ref="B464:H464"/>
    <mergeCell ref="I464:K464"/>
    <mergeCell ref="L464:N464"/>
    <mergeCell ref="O464:Q464"/>
    <mergeCell ref="R464:T464"/>
    <mergeCell ref="U464:W464"/>
    <mergeCell ref="B465:H465"/>
    <mergeCell ref="I465:K465"/>
    <mergeCell ref="L465:N465"/>
    <mergeCell ref="O465:Q465"/>
    <mergeCell ref="R465:T465"/>
    <mergeCell ref="U465:W465"/>
    <mergeCell ref="B466:H466"/>
    <mergeCell ref="I466:K466"/>
    <mergeCell ref="L466:N466"/>
    <mergeCell ref="O466:Q466"/>
    <mergeCell ref="R466:T466"/>
    <mergeCell ref="U466:W466"/>
    <mergeCell ref="B467:E467"/>
    <mergeCell ref="F467:K467"/>
    <mergeCell ref="L467:N467"/>
    <mergeCell ref="O467:Q467"/>
    <mergeCell ref="R467:T467"/>
    <mergeCell ref="U467:W467"/>
    <mergeCell ref="B468:E468"/>
    <mergeCell ref="F468:K468"/>
    <mergeCell ref="L468:N468"/>
    <mergeCell ref="O468:Q468"/>
    <mergeCell ref="R468:T468"/>
    <mergeCell ref="U468:W468"/>
    <mergeCell ref="Q469:W469"/>
    <mergeCell ref="A470:B470"/>
    <mergeCell ref="D470:W470"/>
    <mergeCell ref="B471:E471"/>
    <mergeCell ref="F471:K471"/>
    <mergeCell ref="L471:N471"/>
    <mergeCell ref="O471:Q471"/>
    <mergeCell ref="R471:T471"/>
    <mergeCell ref="U471:W471"/>
    <mergeCell ref="B472:H472"/>
    <mergeCell ref="I472:K472"/>
    <mergeCell ref="L472:N472"/>
    <mergeCell ref="O472:Q472"/>
    <mergeCell ref="R472:T472"/>
    <mergeCell ref="U472:W472"/>
    <mergeCell ref="B473:H473"/>
    <mergeCell ref="I473:K473"/>
    <mergeCell ref="L473:N473"/>
    <mergeCell ref="O473:Q473"/>
    <mergeCell ref="R473:T473"/>
    <mergeCell ref="U473:W473"/>
    <mergeCell ref="B474:H474"/>
    <mergeCell ref="I474:K474"/>
    <mergeCell ref="L474:N474"/>
    <mergeCell ref="O474:Q474"/>
    <mergeCell ref="R474:T474"/>
    <mergeCell ref="U474:W474"/>
    <mergeCell ref="B475:H475"/>
    <mergeCell ref="I475:K475"/>
    <mergeCell ref="L475:N475"/>
    <mergeCell ref="O475:Q475"/>
    <mergeCell ref="R475:T475"/>
    <mergeCell ref="U475:W475"/>
    <mergeCell ref="B476:E476"/>
    <mergeCell ref="F476:K476"/>
    <mergeCell ref="L476:N476"/>
    <mergeCell ref="O476:Q476"/>
    <mergeCell ref="R476:T476"/>
    <mergeCell ref="U476:W476"/>
    <mergeCell ref="B477:E477"/>
    <mergeCell ref="F477:K477"/>
    <mergeCell ref="L477:N477"/>
    <mergeCell ref="O477:Q477"/>
    <mergeCell ref="R477:T477"/>
    <mergeCell ref="U477:W477"/>
    <mergeCell ref="B478:H478"/>
    <mergeCell ref="I478:K478"/>
    <mergeCell ref="L478:N478"/>
    <mergeCell ref="O478:Q478"/>
    <mergeCell ref="R478:T478"/>
    <mergeCell ref="U478:W478"/>
    <mergeCell ref="B479:H479"/>
    <mergeCell ref="I479:K479"/>
    <mergeCell ref="L479:N479"/>
    <mergeCell ref="O479:Q479"/>
    <mergeCell ref="R479:T479"/>
    <mergeCell ref="U479:W479"/>
    <mergeCell ref="B480:H480"/>
    <mergeCell ref="I480:K480"/>
    <mergeCell ref="L480:N480"/>
    <mergeCell ref="O480:Q480"/>
    <mergeCell ref="R480:T480"/>
    <mergeCell ref="U480:W480"/>
    <mergeCell ref="B481:H481"/>
    <mergeCell ref="I481:K481"/>
    <mergeCell ref="L481:N481"/>
    <mergeCell ref="O481:Q481"/>
    <mergeCell ref="R481:T481"/>
    <mergeCell ref="U481:W481"/>
    <mergeCell ref="B482:E482"/>
    <mergeCell ref="F482:K482"/>
    <mergeCell ref="L482:N482"/>
    <mergeCell ref="O482:Q482"/>
    <mergeCell ref="R482:T482"/>
    <mergeCell ref="U482:W482"/>
    <mergeCell ref="B483:E483"/>
    <mergeCell ref="F483:K483"/>
    <mergeCell ref="L483:N483"/>
    <mergeCell ref="O483:Q483"/>
    <mergeCell ref="R483:T483"/>
    <mergeCell ref="U483:W483"/>
    <mergeCell ref="Q484:W484"/>
    <mergeCell ref="A485:B485"/>
    <mergeCell ref="D485:W485"/>
    <mergeCell ref="B486:E486"/>
    <mergeCell ref="F486:K486"/>
    <mergeCell ref="L486:N486"/>
    <mergeCell ref="O486:Q486"/>
    <mergeCell ref="R486:T486"/>
    <mergeCell ref="U486:W486"/>
    <mergeCell ref="B487:H487"/>
    <mergeCell ref="I487:K487"/>
    <mergeCell ref="L487:N487"/>
    <mergeCell ref="O487:Q487"/>
    <mergeCell ref="R487:T487"/>
    <mergeCell ref="U487:W487"/>
    <mergeCell ref="B488:H488"/>
    <mergeCell ref="I488:K488"/>
    <mergeCell ref="L488:N488"/>
    <mergeCell ref="O488:Q488"/>
    <mergeCell ref="R488:T488"/>
    <mergeCell ref="U488:W488"/>
    <mergeCell ref="B489:H489"/>
    <mergeCell ref="I489:K489"/>
    <mergeCell ref="L489:N489"/>
    <mergeCell ref="O489:Q489"/>
    <mergeCell ref="R489:T489"/>
    <mergeCell ref="U489:W489"/>
    <mergeCell ref="B490:H490"/>
    <mergeCell ref="I490:K490"/>
    <mergeCell ref="L490:N490"/>
    <mergeCell ref="O490:Q490"/>
    <mergeCell ref="R490:T490"/>
    <mergeCell ref="U490:W490"/>
    <mergeCell ref="B491:E491"/>
    <mergeCell ref="F491:K491"/>
    <mergeCell ref="L491:N491"/>
    <mergeCell ref="O491:Q491"/>
    <mergeCell ref="R491:T491"/>
    <mergeCell ref="U491:W491"/>
    <mergeCell ref="B492:E492"/>
    <mergeCell ref="F492:K492"/>
    <mergeCell ref="L492:N492"/>
    <mergeCell ref="O492:Q492"/>
    <mergeCell ref="R492:T492"/>
    <mergeCell ref="U492:W492"/>
    <mergeCell ref="B493:H493"/>
    <mergeCell ref="I493:K493"/>
    <mergeCell ref="L493:N493"/>
    <mergeCell ref="O493:Q493"/>
    <mergeCell ref="R493:T493"/>
    <mergeCell ref="U493:W493"/>
    <mergeCell ref="B494:H494"/>
    <mergeCell ref="I494:K494"/>
    <mergeCell ref="L494:N494"/>
    <mergeCell ref="O494:Q494"/>
    <mergeCell ref="R494:T494"/>
    <mergeCell ref="U494:W494"/>
    <mergeCell ref="B495:H495"/>
    <mergeCell ref="I495:K495"/>
    <mergeCell ref="L495:N495"/>
    <mergeCell ref="O495:Q495"/>
    <mergeCell ref="R495:T495"/>
    <mergeCell ref="U495:W495"/>
    <mergeCell ref="B496:H496"/>
    <mergeCell ref="I496:K496"/>
    <mergeCell ref="L496:N496"/>
    <mergeCell ref="O496:Q496"/>
    <mergeCell ref="R496:T496"/>
    <mergeCell ref="U496:W496"/>
    <mergeCell ref="B497:E497"/>
    <mergeCell ref="F497:K497"/>
    <mergeCell ref="L497:N497"/>
    <mergeCell ref="O497:Q497"/>
    <mergeCell ref="R497:T497"/>
    <mergeCell ref="U497:W497"/>
    <mergeCell ref="B498:E498"/>
    <mergeCell ref="F498:K498"/>
    <mergeCell ref="L498:N498"/>
    <mergeCell ref="O498:Q498"/>
    <mergeCell ref="R498:T498"/>
    <mergeCell ref="U498:W498"/>
    <mergeCell ref="Q499:W499"/>
    <mergeCell ref="A500:B500"/>
    <mergeCell ref="D500:W500"/>
    <mergeCell ref="B501:E501"/>
    <mergeCell ref="F501:K501"/>
    <mergeCell ref="L501:N501"/>
    <mergeCell ref="O501:Q501"/>
    <mergeCell ref="R501:T501"/>
    <mergeCell ref="U501:W501"/>
    <mergeCell ref="B502:H502"/>
    <mergeCell ref="I502:K502"/>
    <mergeCell ref="L502:N502"/>
    <mergeCell ref="O502:Q502"/>
    <mergeCell ref="R502:T502"/>
    <mergeCell ref="U502:W502"/>
    <mergeCell ref="B503:H503"/>
    <mergeCell ref="I503:K503"/>
    <mergeCell ref="L503:N503"/>
    <mergeCell ref="O503:Q503"/>
    <mergeCell ref="R503:T503"/>
    <mergeCell ref="U503:W503"/>
    <mergeCell ref="B504:H504"/>
    <mergeCell ref="I504:K504"/>
    <mergeCell ref="L504:N504"/>
    <mergeCell ref="O504:Q504"/>
    <mergeCell ref="R504:T504"/>
    <mergeCell ref="U504:W504"/>
    <mergeCell ref="B505:H505"/>
    <mergeCell ref="I505:K505"/>
    <mergeCell ref="L505:N505"/>
    <mergeCell ref="O505:Q505"/>
    <mergeCell ref="R505:T505"/>
    <mergeCell ref="U505:W505"/>
    <mergeCell ref="B506:E506"/>
    <mergeCell ref="F506:K506"/>
    <mergeCell ref="L506:N506"/>
    <mergeCell ref="O506:Q506"/>
    <mergeCell ref="R506:T506"/>
    <mergeCell ref="U506:W506"/>
    <mergeCell ref="B507:E507"/>
    <mergeCell ref="F507:K507"/>
    <mergeCell ref="L507:N507"/>
    <mergeCell ref="O507:Q507"/>
    <mergeCell ref="R507:T507"/>
    <mergeCell ref="U507:W507"/>
    <mergeCell ref="B508:H508"/>
    <mergeCell ref="I508:K508"/>
    <mergeCell ref="L508:N508"/>
    <mergeCell ref="O508:Q508"/>
    <mergeCell ref="R508:T508"/>
    <mergeCell ref="U508:W508"/>
    <mergeCell ref="B509:H509"/>
    <mergeCell ref="I509:K509"/>
    <mergeCell ref="L509:N509"/>
    <mergeCell ref="O509:Q509"/>
    <mergeCell ref="R509:T509"/>
    <mergeCell ref="U509:W509"/>
    <mergeCell ref="B510:H510"/>
    <mergeCell ref="I510:K510"/>
    <mergeCell ref="L510:N510"/>
    <mergeCell ref="O510:Q510"/>
    <mergeCell ref="R510:T510"/>
    <mergeCell ref="U510:W510"/>
    <mergeCell ref="B511:H511"/>
    <mergeCell ref="I511:K511"/>
    <mergeCell ref="L511:N511"/>
    <mergeCell ref="O511:Q511"/>
    <mergeCell ref="R511:T511"/>
    <mergeCell ref="U511:W511"/>
    <mergeCell ref="B512:E512"/>
    <mergeCell ref="F512:K512"/>
    <mergeCell ref="L512:N512"/>
    <mergeCell ref="O512:Q512"/>
    <mergeCell ref="R512:T512"/>
    <mergeCell ref="U512:W512"/>
    <mergeCell ref="B513:E513"/>
    <mergeCell ref="F513:K513"/>
    <mergeCell ref="L513:N513"/>
    <mergeCell ref="O513:Q513"/>
    <mergeCell ref="R513:T513"/>
    <mergeCell ref="U513:W513"/>
    <mergeCell ref="Q514:W514"/>
    <mergeCell ref="A515:B515"/>
    <mergeCell ref="D515:W515"/>
    <mergeCell ref="B516:E516"/>
    <mergeCell ref="F516:K516"/>
    <mergeCell ref="L516:N516"/>
    <mergeCell ref="O516:Q516"/>
    <mergeCell ref="R516:T516"/>
    <mergeCell ref="U516:W516"/>
    <mergeCell ref="B517:H517"/>
    <mergeCell ref="I517:K517"/>
    <mergeCell ref="L517:N517"/>
    <mergeCell ref="O517:Q517"/>
    <mergeCell ref="R517:T517"/>
    <mergeCell ref="U517:W517"/>
    <mergeCell ref="B518:E518"/>
    <mergeCell ref="F518:K518"/>
    <mergeCell ref="L518:N518"/>
    <mergeCell ref="O518:Q518"/>
    <mergeCell ref="R518:T518"/>
    <mergeCell ref="U518:W518"/>
    <mergeCell ref="Q519:W519"/>
    <mergeCell ref="A520:B520"/>
    <mergeCell ref="D520:W520"/>
    <mergeCell ref="B521:E521"/>
    <mergeCell ref="F521:K521"/>
    <mergeCell ref="L521:N521"/>
    <mergeCell ref="O521:Q521"/>
    <mergeCell ref="R521:T521"/>
    <mergeCell ref="U521:W521"/>
    <mergeCell ref="B522:H522"/>
    <mergeCell ref="I522:K522"/>
    <mergeCell ref="L522:N522"/>
    <mergeCell ref="O522:Q522"/>
    <mergeCell ref="R522:T522"/>
    <mergeCell ref="U522:W522"/>
    <mergeCell ref="B523:E523"/>
    <mergeCell ref="F523:K523"/>
    <mergeCell ref="L523:N523"/>
    <mergeCell ref="O523:Q523"/>
    <mergeCell ref="R523:T523"/>
    <mergeCell ref="U523:W523"/>
    <mergeCell ref="Q524:W524"/>
    <mergeCell ref="A525:B525"/>
    <mergeCell ref="D525:W525"/>
    <mergeCell ref="B526:E526"/>
    <mergeCell ref="F526:K526"/>
    <mergeCell ref="L526:N526"/>
    <mergeCell ref="O526:Q526"/>
    <mergeCell ref="R526:T526"/>
    <mergeCell ref="U526:W526"/>
    <mergeCell ref="B527:H527"/>
    <mergeCell ref="I527:K527"/>
    <mergeCell ref="L527:N527"/>
    <mergeCell ref="O527:Q527"/>
    <mergeCell ref="R527:T527"/>
    <mergeCell ref="U527:W527"/>
    <mergeCell ref="B528:E528"/>
    <mergeCell ref="F528:K528"/>
    <mergeCell ref="L528:N528"/>
    <mergeCell ref="O528:Q528"/>
    <mergeCell ref="R528:T528"/>
    <mergeCell ref="U528:W528"/>
    <mergeCell ref="Q529:W529"/>
    <mergeCell ref="A530:B530"/>
    <mergeCell ref="D530:W530"/>
    <mergeCell ref="Q531:W531"/>
    <mergeCell ref="A532:B532"/>
    <mergeCell ref="D532:W532"/>
    <mergeCell ref="Q533:W533"/>
    <mergeCell ref="A534:B534"/>
    <mergeCell ref="D534:W534"/>
    <mergeCell ref="Q535:W535"/>
    <mergeCell ref="A536:B536"/>
    <mergeCell ref="D536:W536"/>
    <mergeCell ref="Q537:W537"/>
    <mergeCell ref="A538:B538"/>
    <mergeCell ref="D538:W538"/>
    <mergeCell ref="Q539:W539"/>
    <mergeCell ref="A540:B540"/>
    <mergeCell ref="D540:W540"/>
    <mergeCell ref="Q541:W541"/>
    <mergeCell ref="A542:B542"/>
    <mergeCell ref="D542:W542"/>
    <mergeCell ref="Q543:W543"/>
    <mergeCell ref="A544:B544"/>
    <mergeCell ref="D544:W544"/>
    <mergeCell ref="Q545:W545"/>
    <mergeCell ref="A546:B546"/>
    <mergeCell ref="D546:W546"/>
    <mergeCell ref="Q547:W547"/>
    <mergeCell ref="A548:B548"/>
    <mergeCell ref="D548:W548"/>
    <mergeCell ref="Q549:W549"/>
    <mergeCell ref="A550:B550"/>
    <mergeCell ref="D550:W550"/>
    <mergeCell ref="Q551:W551"/>
    <mergeCell ref="A552:B552"/>
    <mergeCell ref="D552:W552"/>
    <mergeCell ref="B553:E553"/>
    <mergeCell ref="F553:K553"/>
    <mergeCell ref="L553:N553"/>
    <mergeCell ref="O553:Q553"/>
    <mergeCell ref="R553:T553"/>
    <mergeCell ref="U553:W553"/>
    <mergeCell ref="B554:H554"/>
    <mergeCell ref="I554:K554"/>
    <mergeCell ref="L554:N554"/>
    <mergeCell ref="O554:Q554"/>
    <mergeCell ref="R554:T554"/>
    <mergeCell ref="U554:W554"/>
    <mergeCell ref="B555:E555"/>
    <mergeCell ref="F555:K555"/>
    <mergeCell ref="L555:N555"/>
    <mergeCell ref="O555:Q555"/>
    <mergeCell ref="R555:T555"/>
    <mergeCell ref="U555:W555"/>
    <mergeCell ref="Q556:W556"/>
    <mergeCell ref="A557:B557"/>
    <mergeCell ref="D557:W557"/>
    <mergeCell ref="B558:E558"/>
    <mergeCell ref="F558:K558"/>
    <mergeCell ref="L558:N558"/>
    <mergeCell ref="O558:Q558"/>
    <mergeCell ref="R558:T558"/>
    <mergeCell ref="U558:W558"/>
    <mergeCell ref="B559:H559"/>
    <mergeCell ref="I559:K559"/>
    <mergeCell ref="L559:N559"/>
    <mergeCell ref="O559:Q559"/>
    <mergeCell ref="R559:T559"/>
    <mergeCell ref="U559:W559"/>
    <mergeCell ref="B560:E560"/>
    <mergeCell ref="F560:K560"/>
    <mergeCell ref="L560:N560"/>
    <mergeCell ref="O560:Q560"/>
    <mergeCell ref="R560:T560"/>
    <mergeCell ref="U560:W560"/>
    <mergeCell ref="Q561:W561"/>
    <mergeCell ref="A562:B562"/>
    <mergeCell ref="D562:W562"/>
    <mergeCell ref="B563:E563"/>
    <mergeCell ref="F563:K563"/>
    <mergeCell ref="L563:N563"/>
    <mergeCell ref="O563:Q563"/>
    <mergeCell ref="R563:T563"/>
    <mergeCell ref="U563:W563"/>
    <mergeCell ref="B564:H564"/>
    <mergeCell ref="I564:K564"/>
    <mergeCell ref="L564:N564"/>
    <mergeCell ref="O564:Q564"/>
    <mergeCell ref="R564:T564"/>
    <mergeCell ref="U564:W564"/>
    <mergeCell ref="B565:E565"/>
    <mergeCell ref="F565:K565"/>
    <mergeCell ref="L565:N565"/>
    <mergeCell ref="O565:Q565"/>
    <mergeCell ref="R565:T565"/>
    <mergeCell ref="U565:W565"/>
    <mergeCell ref="Q566:W566"/>
    <mergeCell ref="A567:B567"/>
    <mergeCell ref="D567:W567"/>
    <mergeCell ref="B568:E568"/>
    <mergeCell ref="F568:K568"/>
    <mergeCell ref="L568:N568"/>
    <mergeCell ref="O568:Q568"/>
    <mergeCell ref="R568:T568"/>
    <mergeCell ref="U568:W568"/>
    <mergeCell ref="B569:H569"/>
    <mergeCell ref="I569:K569"/>
    <mergeCell ref="L569:N569"/>
    <mergeCell ref="O569:Q569"/>
    <mergeCell ref="R569:T569"/>
    <mergeCell ref="U569:W569"/>
    <mergeCell ref="B570:H570"/>
    <mergeCell ref="I570:K570"/>
    <mergeCell ref="L570:N570"/>
    <mergeCell ref="O570:Q570"/>
    <mergeCell ref="R570:T570"/>
    <mergeCell ref="U570:W570"/>
    <mergeCell ref="B571:H571"/>
    <mergeCell ref="I571:K571"/>
    <mergeCell ref="L571:N571"/>
    <mergeCell ref="O571:Q571"/>
    <mergeCell ref="R571:T571"/>
    <mergeCell ref="U571:W571"/>
    <mergeCell ref="B572:E572"/>
    <mergeCell ref="F572:K572"/>
    <mergeCell ref="L572:N572"/>
    <mergeCell ref="O572:Q572"/>
    <mergeCell ref="R572:T572"/>
    <mergeCell ref="U572:W572"/>
    <mergeCell ref="Q573:W573"/>
    <mergeCell ref="A574:B574"/>
    <mergeCell ref="D574:W574"/>
    <mergeCell ref="Q575:W575"/>
    <mergeCell ref="A576:B576"/>
    <mergeCell ref="D576:W576"/>
    <mergeCell ref="B577:E577"/>
    <mergeCell ref="F577:K577"/>
    <mergeCell ref="L577:N577"/>
    <mergeCell ref="O577:Q577"/>
    <mergeCell ref="R577:T577"/>
    <mergeCell ref="U577:W577"/>
    <mergeCell ref="B578:H578"/>
    <mergeCell ref="I578:K578"/>
    <mergeCell ref="L578:N578"/>
    <mergeCell ref="O578:Q578"/>
    <mergeCell ref="R578:T578"/>
    <mergeCell ref="U578:W578"/>
    <mergeCell ref="B579:H579"/>
    <mergeCell ref="I579:K579"/>
    <mergeCell ref="L579:N579"/>
    <mergeCell ref="O579:Q579"/>
    <mergeCell ref="R579:T579"/>
    <mergeCell ref="U579:W579"/>
    <mergeCell ref="B580:H580"/>
    <mergeCell ref="I580:K580"/>
    <mergeCell ref="L580:N580"/>
    <mergeCell ref="O580:Q580"/>
    <mergeCell ref="R580:T580"/>
    <mergeCell ref="U580:W580"/>
    <mergeCell ref="B581:H581"/>
    <mergeCell ref="I581:K581"/>
    <mergeCell ref="L581:N581"/>
    <mergeCell ref="O581:Q581"/>
    <mergeCell ref="R581:T581"/>
    <mergeCell ref="U581:W581"/>
    <mergeCell ref="B582:H582"/>
    <mergeCell ref="I582:K582"/>
    <mergeCell ref="L582:N582"/>
    <mergeCell ref="O582:Q582"/>
    <mergeCell ref="R582:T582"/>
    <mergeCell ref="U582:W582"/>
    <mergeCell ref="B583:H583"/>
    <mergeCell ref="I583:K583"/>
    <mergeCell ref="L583:N583"/>
    <mergeCell ref="O583:Q583"/>
    <mergeCell ref="R583:T583"/>
    <mergeCell ref="U583:W583"/>
    <mergeCell ref="B584:E584"/>
    <mergeCell ref="F584:K584"/>
    <mergeCell ref="L584:N584"/>
    <mergeCell ref="O584:Q584"/>
    <mergeCell ref="R584:T584"/>
    <mergeCell ref="U584:W584"/>
    <mergeCell ref="Q590:W590"/>
    <mergeCell ref="A591:B591"/>
    <mergeCell ref="D591:W591"/>
    <mergeCell ref="Q592:W592"/>
    <mergeCell ref="A593:T593"/>
    <mergeCell ref="U593:X593"/>
    <mergeCell ref="Q585:W585"/>
    <mergeCell ref="A586:B586"/>
    <mergeCell ref="D586:W586"/>
    <mergeCell ref="B587:E587"/>
    <mergeCell ref="F587:K587"/>
    <mergeCell ref="L587:N587"/>
    <mergeCell ref="O587:Q587"/>
    <mergeCell ref="R587:T587"/>
    <mergeCell ref="U587:W587"/>
    <mergeCell ref="B588:H588"/>
    <mergeCell ref="I588:K588"/>
    <mergeCell ref="L588:N588"/>
    <mergeCell ref="O588:Q588"/>
    <mergeCell ref="R588:T588"/>
    <mergeCell ref="U588:W588"/>
    <mergeCell ref="B589:E589"/>
    <mergeCell ref="F589:K589"/>
    <mergeCell ref="L589:N589"/>
    <mergeCell ref="O589:Q589"/>
    <mergeCell ref="R589:T589"/>
    <mergeCell ref="U589:W589"/>
  </mergeCells>
  <pageMargins left="0.78749999999999998" right="0.78749999999999998" top="1.05277777777778" bottom="1.05277777777778" header="0.78749999999999998" footer="0.78749999999999998"/>
  <pageSetup paperSize="9" scale="93" fitToHeight="0" orientation="landscape" horizontalDpi="300" verticalDpi="300" r:id="rId1"/>
  <headerFooter>
    <oddHeader>&amp;C&amp;"Times New Roman,Normal"&amp;Kffffff&amp;A</oddHeader>
    <oddFooter>&amp;C&amp;"Times New Roman,Normal"&amp;KffffffPágina &amp;P</oddFooter>
  </headerFooter>
  <rowBreaks count="10" manualBreakCount="10">
    <brk id="11" max="16383" man="1"/>
    <brk id="40" max="16383" man="1"/>
    <brk id="231" max="16383" man="1"/>
    <brk id="353" max="16383" man="1"/>
    <brk id="454" max="16383" man="1"/>
    <brk id="514" max="16383" man="1"/>
    <brk id="529" max="16383" man="1"/>
    <brk id="556" max="16383" man="1"/>
    <brk id="566" max="16383" man="1"/>
    <brk id="57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M65"/>
  <sheetViews>
    <sheetView zoomScale="85" zoomScaleNormal="85" workbookViewId="0">
      <selection activeCell="C8" sqref="C8:R8"/>
    </sheetView>
  </sheetViews>
  <sheetFormatPr defaultColWidth="8" defaultRowHeight="15"/>
  <cols>
    <col min="1" max="1" width="4.8984375" style="12" customWidth="1"/>
    <col min="2" max="2" width="27.5" style="13" customWidth="1"/>
    <col min="3" max="3" width="13" style="14" bestFit="1" customWidth="1"/>
    <col min="4" max="15" width="4.5" style="14" customWidth="1"/>
    <col min="16" max="16" width="4" style="14" customWidth="1"/>
    <col min="17" max="17" width="12.5" style="12" customWidth="1"/>
    <col min="18" max="18" width="13" style="12" customWidth="1"/>
    <col min="19" max="19" width="2.19921875" style="12" customWidth="1"/>
    <col min="20" max="20" width="9.19921875" style="12" customWidth="1"/>
    <col min="21" max="21" width="8.5" style="12" customWidth="1"/>
    <col min="22" max="251" width="8" style="12"/>
    <col min="252" max="1027" width="8" style="15"/>
  </cols>
  <sheetData>
    <row r="1" spans="1:1027" ht="15.75" customHeight="1">
      <c r="A1" s="194"/>
      <c r="B1" s="194"/>
      <c r="C1" s="177" t="s">
        <v>0</v>
      </c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</row>
    <row r="2" spans="1:1027" ht="15" customHeight="1">
      <c r="A2" s="194"/>
      <c r="B2" s="194"/>
      <c r="C2" s="178" t="s">
        <v>1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</row>
    <row r="3" spans="1:1027" ht="15" customHeight="1">
      <c r="A3" s="194"/>
      <c r="B3" s="194"/>
      <c r="C3" s="178" t="s">
        <v>2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</row>
    <row r="4" spans="1:1027" ht="15" customHeight="1">
      <c r="A4" s="194"/>
      <c r="B4" s="194"/>
      <c r="C4" s="178" t="s">
        <v>3</v>
      </c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</row>
    <row r="5" spans="1:1027" ht="15.75" customHeight="1">
      <c r="A5" s="194"/>
      <c r="B5" s="194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</row>
    <row r="6" spans="1:1027" ht="15.75" customHeight="1">
      <c r="A6" s="194"/>
      <c r="B6" s="194"/>
      <c r="C6" s="177" t="s">
        <v>85</v>
      </c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027" ht="15.75" customHeight="1">
      <c r="A7" s="194"/>
      <c r="B7" s="194"/>
      <c r="C7" s="180" t="s">
        <v>781</v>
      </c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</row>
    <row r="8" spans="1:1027" ht="15.75" customHeight="1">
      <c r="A8" s="194"/>
      <c r="B8" s="194"/>
      <c r="C8" s="177" t="s">
        <v>566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027" s="12" customFormat="1" ht="15.75" customHeight="1">
      <c r="A9" s="191" t="s">
        <v>567</v>
      </c>
      <c r="B9" s="191" t="s">
        <v>568</v>
      </c>
      <c r="C9" s="191" t="s">
        <v>569</v>
      </c>
      <c r="D9" s="192" t="s">
        <v>570</v>
      </c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3" t="s">
        <v>571</v>
      </c>
      <c r="R9" s="193" t="s">
        <v>572</v>
      </c>
      <c r="AME9" s="15"/>
      <c r="AMF9" s="15"/>
      <c r="AMG9" s="15"/>
      <c r="AMH9" s="15"/>
      <c r="AMI9" s="15"/>
      <c r="AMJ9" s="15"/>
      <c r="AMK9" s="15"/>
      <c r="AML9" s="15"/>
      <c r="AMM9" s="15"/>
    </row>
    <row r="10" spans="1:1027" s="12" customFormat="1" ht="15.75">
      <c r="A10" s="191"/>
      <c r="B10" s="191"/>
      <c r="C10" s="191"/>
      <c r="D10" s="16"/>
      <c r="E10" s="191">
        <v>30</v>
      </c>
      <c r="F10" s="191"/>
      <c r="G10" s="191"/>
      <c r="H10" s="191"/>
      <c r="I10" s="191">
        <v>60</v>
      </c>
      <c r="J10" s="191"/>
      <c r="K10" s="191"/>
      <c r="L10" s="191"/>
      <c r="M10" s="191">
        <v>90</v>
      </c>
      <c r="N10" s="191"/>
      <c r="O10" s="191"/>
      <c r="P10" s="191"/>
      <c r="Q10" s="193"/>
      <c r="R10" s="193"/>
      <c r="AME10" s="15"/>
      <c r="AMF10" s="15"/>
      <c r="AMG10" s="15"/>
      <c r="AMH10" s="15"/>
      <c r="AMI10" s="15"/>
      <c r="AMJ10" s="15"/>
      <c r="AMK10" s="15"/>
      <c r="AML10" s="15"/>
      <c r="AMM10" s="15"/>
    </row>
    <row r="11" spans="1:1027" s="12" customFormat="1" ht="15.75">
      <c r="A11" s="17">
        <v>1</v>
      </c>
      <c r="B11" s="18" t="str">
        <f>VLOOKUP(A11,'Orçamento com BDI'!$A$12:$I$91,2,TRUE)</f>
        <v xml:space="preserve">ADMINISTRAÇÃO LOCAL    </v>
      </c>
      <c r="C11" s="90">
        <f>VLOOKUP(A11,'Orçamento com BDI'!$A$12:$I$91,9,TRUE)</f>
        <v>34885.18</v>
      </c>
      <c r="D11" s="16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20">
        <f>C11/$C$55</f>
        <v>5.5484266597686377E-2</v>
      </c>
      <c r="R11" s="21">
        <f>Q11</f>
        <v>5.5484266597686377E-2</v>
      </c>
      <c r="T11" s="61"/>
      <c r="AME11" s="15"/>
      <c r="AMF11" s="15"/>
      <c r="AMG11" s="15"/>
      <c r="AMH11" s="15"/>
      <c r="AMI11" s="15"/>
      <c r="AMJ11" s="15"/>
      <c r="AMK11" s="15"/>
      <c r="AML11" s="15"/>
      <c r="AMM11" s="15"/>
    </row>
    <row r="12" spans="1:1027" s="12" customFormat="1" ht="15.75">
      <c r="A12" s="17"/>
      <c r="B12" s="18"/>
      <c r="C12" s="19"/>
      <c r="D12" s="16" t="s">
        <v>573</v>
      </c>
      <c r="E12" s="190">
        <f>1/3</f>
        <v>0.33333333333333331</v>
      </c>
      <c r="F12" s="190"/>
      <c r="G12" s="190"/>
      <c r="H12" s="190"/>
      <c r="I12" s="190">
        <f>1/3</f>
        <v>0.33333333333333331</v>
      </c>
      <c r="J12" s="190"/>
      <c r="K12" s="190"/>
      <c r="L12" s="190"/>
      <c r="M12" s="190">
        <f>1/3</f>
        <v>0.33333333333333331</v>
      </c>
      <c r="N12" s="190"/>
      <c r="O12" s="190"/>
      <c r="P12" s="190"/>
      <c r="Q12" s="20"/>
      <c r="R12" s="21"/>
      <c r="AME12" s="15"/>
      <c r="AMF12" s="15"/>
      <c r="AMG12" s="15"/>
      <c r="AMH12" s="15"/>
      <c r="AMI12" s="15"/>
      <c r="AMJ12" s="15"/>
      <c r="AMK12" s="15"/>
      <c r="AML12" s="15"/>
      <c r="AMM12" s="15"/>
    </row>
    <row r="13" spans="1:1027" s="12" customFormat="1" ht="15.75">
      <c r="A13" s="17"/>
      <c r="B13" s="18"/>
      <c r="C13" s="19"/>
      <c r="D13" s="16" t="s">
        <v>574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0"/>
      <c r="R13" s="21"/>
      <c r="AME13" s="15"/>
      <c r="AMF13" s="15"/>
      <c r="AMG13" s="15"/>
      <c r="AMH13" s="15"/>
      <c r="AMI13" s="15"/>
      <c r="AMJ13" s="15"/>
      <c r="AMK13" s="15"/>
      <c r="AML13" s="15"/>
      <c r="AMM13" s="15"/>
    </row>
    <row r="14" spans="1:1027" s="12" customFormat="1" ht="15.75">
      <c r="A14" s="17"/>
      <c r="B14" s="18"/>
      <c r="C14" s="19"/>
      <c r="D14" s="16" t="s">
        <v>575</v>
      </c>
      <c r="E14" s="183">
        <f>$C11*E12</f>
        <v>11628.393333333333</v>
      </c>
      <c r="F14" s="183"/>
      <c r="G14" s="183"/>
      <c r="H14" s="183"/>
      <c r="I14" s="183">
        <f>$C11*I12</f>
        <v>11628.393333333333</v>
      </c>
      <c r="J14" s="183"/>
      <c r="K14" s="183"/>
      <c r="L14" s="183"/>
      <c r="M14" s="183">
        <f>$C11*M12</f>
        <v>11628.393333333333</v>
      </c>
      <c r="N14" s="183"/>
      <c r="O14" s="183"/>
      <c r="P14" s="183"/>
      <c r="Q14" s="20"/>
      <c r="R14" s="21"/>
      <c r="T14" s="23"/>
      <c r="AME14" s="15"/>
      <c r="AMF14" s="15"/>
      <c r="AMG14" s="15"/>
      <c r="AMH14" s="15"/>
      <c r="AMI14" s="15"/>
      <c r="AMJ14" s="15"/>
      <c r="AMK14" s="15"/>
      <c r="AML14" s="15"/>
      <c r="AMM14" s="15"/>
    </row>
    <row r="15" spans="1:1027" s="12" customFormat="1" ht="15.75">
      <c r="A15" s="17">
        <v>2</v>
      </c>
      <c r="B15" s="18" t="str">
        <f>VLOOKUP(A15,'Orçamento com BDI'!$A$12:$I$91,2,TRUE)</f>
        <v xml:space="preserve">SERVIÇOS PRELIMINARES    </v>
      </c>
      <c r="C15" s="90">
        <f>VLOOKUP(A15,'Orçamento com BDI'!$A$12:$I$91,9,TRUE)</f>
        <v>13513.900000000001</v>
      </c>
      <c r="D15" s="16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20">
        <f>C15/$C$55</f>
        <v>2.1493620797555697E-2</v>
      </c>
      <c r="R15" s="21">
        <f>R11+Q15</f>
        <v>7.697788739524207E-2</v>
      </c>
      <c r="T15" s="61"/>
      <c r="AME15" s="15"/>
      <c r="AMF15" s="15"/>
      <c r="AMG15" s="15"/>
      <c r="AMH15" s="15"/>
      <c r="AMI15" s="15"/>
      <c r="AMJ15" s="15"/>
      <c r="AMK15" s="15"/>
      <c r="AML15" s="15"/>
      <c r="AMM15" s="15"/>
    </row>
    <row r="16" spans="1:1027" s="12" customFormat="1" ht="15.75">
      <c r="A16" s="17"/>
      <c r="B16" s="18"/>
      <c r="C16" s="19"/>
      <c r="D16" s="16" t="s">
        <v>573</v>
      </c>
      <c r="E16" s="190">
        <v>1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20"/>
      <c r="R16" s="21"/>
      <c r="AME16" s="15"/>
      <c r="AMF16" s="15"/>
      <c r="AMG16" s="15"/>
      <c r="AMH16" s="15"/>
      <c r="AMI16" s="15"/>
      <c r="AMJ16" s="15"/>
      <c r="AMK16" s="15"/>
      <c r="AML16" s="15"/>
      <c r="AMM16" s="15"/>
    </row>
    <row r="17" spans="1:1027" s="12" customFormat="1" ht="15.75">
      <c r="A17" s="17"/>
      <c r="B17" s="18"/>
      <c r="C17" s="19"/>
      <c r="D17" s="16" t="s">
        <v>574</v>
      </c>
      <c r="E17" s="22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20"/>
      <c r="R17" s="21"/>
      <c r="AME17" s="15"/>
      <c r="AMF17" s="15"/>
      <c r="AMG17" s="15"/>
      <c r="AMH17" s="15"/>
      <c r="AMI17" s="15"/>
      <c r="AMJ17" s="15"/>
      <c r="AMK17" s="15"/>
      <c r="AML17" s="15"/>
      <c r="AMM17" s="15"/>
    </row>
    <row r="18" spans="1:1027" s="12" customFormat="1" ht="15.75">
      <c r="A18" s="17"/>
      <c r="B18" s="18"/>
      <c r="C18" s="19"/>
      <c r="D18" s="16" t="s">
        <v>575</v>
      </c>
      <c r="E18" s="183">
        <f>$C15*E16</f>
        <v>13513.900000000001</v>
      </c>
      <c r="F18" s="183"/>
      <c r="G18" s="183"/>
      <c r="H18" s="183"/>
      <c r="I18" s="183">
        <f>$C15*I16</f>
        <v>0</v>
      </c>
      <c r="J18" s="183"/>
      <c r="K18" s="183"/>
      <c r="L18" s="183"/>
      <c r="M18" s="183">
        <f>$C15*M16</f>
        <v>0</v>
      </c>
      <c r="N18" s="183"/>
      <c r="O18" s="183"/>
      <c r="P18" s="183"/>
      <c r="Q18" s="20"/>
      <c r="R18" s="21"/>
      <c r="T18" s="23"/>
      <c r="AME18" s="15"/>
      <c r="AMF18" s="15"/>
      <c r="AMG18" s="15"/>
      <c r="AMH18" s="15"/>
      <c r="AMI18" s="15"/>
      <c r="AMJ18" s="15"/>
      <c r="AMK18" s="15"/>
      <c r="AML18" s="15"/>
      <c r="AMM18" s="15"/>
    </row>
    <row r="19" spans="1:1027" s="12" customFormat="1" ht="31.5">
      <c r="A19" s="17">
        <v>3</v>
      </c>
      <c r="B19" s="18" t="str">
        <f>VLOOKUP(A19,'Orçamento com BDI'!$A$12:$I$91,2,TRUE)</f>
        <v>DEMOLIÇÕES, REMOÇÕES E SERVIÇOS DE APOIO</v>
      </c>
      <c r="C19" s="90">
        <f>VLOOKUP(A19,'Orçamento com BDI'!$A$12:$I$91,9,TRUE)</f>
        <v>41442.469999999994</v>
      </c>
      <c r="D19" s="16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20">
        <f>C19/$C$55</f>
        <v>6.5913521270253433E-2</v>
      </c>
      <c r="R19" s="21">
        <f>R15+Q19</f>
        <v>0.14289140866549549</v>
      </c>
      <c r="T19" s="61"/>
      <c r="AME19" s="15"/>
      <c r="AMF19" s="15"/>
      <c r="AMG19" s="15"/>
      <c r="AMH19" s="15"/>
      <c r="AMI19" s="15"/>
      <c r="AMJ19" s="15"/>
      <c r="AMK19" s="15"/>
      <c r="AML19" s="15"/>
      <c r="AMM19" s="15"/>
    </row>
    <row r="20" spans="1:1027" s="12" customFormat="1" ht="15.75">
      <c r="A20" s="17"/>
      <c r="B20" s="18"/>
      <c r="C20" s="19"/>
      <c r="D20" s="16" t="s">
        <v>573</v>
      </c>
      <c r="E20" s="190">
        <v>0.8</v>
      </c>
      <c r="F20" s="190"/>
      <c r="G20" s="190"/>
      <c r="H20" s="190"/>
      <c r="I20" s="190">
        <v>0.1</v>
      </c>
      <c r="J20" s="190"/>
      <c r="K20" s="190"/>
      <c r="L20" s="190"/>
      <c r="M20" s="190">
        <v>0.1</v>
      </c>
      <c r="N20" s="190"/>
      <c r="O20" s="190"/>
      <c r="P20" s="190"/>
      <c r="Q20" s="20"/>
      <c r="R20" s="21"/>
      <c r="AME20" s="15"/>
      <c r="AMF20" s="15"/>
      <c r="AMG20" s="15"/>
      <c r="AMH20" s="15"/>
      <c r="AMI20" s="15"/>
      <c r="AMJ20" s="15"/>
      <c r="AMK20" s="15"/>
      <c r="AML20" s="15"/>
      <c r="AMM20" s="15"/>
    </row>
    <row r="21" spans="1:1027" s="12" customFormat="1" ht="15.75">
      <c r="A21" s="17"/>
      <c r="B21" s="18"/>
      <c r="C21" s="19"/>
      <c r="D21" s="16" t="s">
        <v>574</v>
      </c>
      <c r="E21" s="91"/>
      <c r="F21" s="22"/>
      <c r="G21" s="22"/>
      <c r="H21" s="22"/>
      <c r="I21" s="91"/>
      <c r="J21" s="91"/>
      <c r="K21" s="91"/>
      <c r="L21" s="91"/>
      <c r="M21" s="91"/>
      <c r="N21" s="91"/>
      <c r="O21" s="16"/>
      <c r="P21" s="16"/>
      <c r="Q21" s="20"/>
      <c r="R21" s="21"/>
      <c r="AME21" s="15"/>
      <c r="AMF21" s="15"/>
      <c r="AMG21" s="15"/>
      <c r="AMH21" s="15"/>
      <c r="AMI21" s="15"/>
      <c r="AMJ21" s="15"/>
      <c r="AMK21" s="15"/>
      <c r="AML21" s="15"/>
      <c r="AMM21" s="15"/>
    </row>
    <row r="22" spans="1:1027" s="12" customFormat="1" ht="15.75">
      <c r="A22" s="17"/>
      <c r="B22" s="18"/>
      <c r="C22" s="19"/>
      <c r="D22" s="16" t="s">
        <v>575</v>
      </c>
      <c r="E22" s="183">
        <f>$C19*E20</f>
        <v>33153.975999999995</v>
      </c>
      <c r="F22" s="183"/>
      <c r="G22" s="183"/>
      <c r="H22" s="183"/>
      <c r="I22" s="183">
        <f>$C19*I20</f>
        <v>4144.2469999999994</v>
      </c>
      <c r="J22" s="183"/>
      <c r="K22" s="183"/>
      <c r="L22" s="183"/>
      <c r="M22" s="183">
        <f>$C19*M20</f>
        <v>4144.2469999999994</v>
      </c>
      <c r="N22" s="183"/>
      <c r="O22" s="183"/>
      <c r="P22" s="183"/>
      <c r="Q22" s="20"/>
      <c r="R22" s="21"/>
      <c r="T22" s="23"/>
      <c r="AME22" s="15"/>
      <c r="AMF22" s="15"/>
      <c r="AMG22" s="15"/>
      <c r="AMH22" s="15"/>
      <c r="AMI22" s="15"/>
      <c r="AMJ22" s="15"/>
      <c r="AMK22" s="15"/>
      <c r="AML22" s="15"/>
      <c r="AMM22" s="15"/>
    </row>
    <row r="23" spans="1:1027" s="12" customFormat="1" ht="31.5">
      <c r="A23" s="17">
        <v>4</v>
      </c>
      <c r="B23" s="18" t="str">
        <f>VLOOKUP(A23,'Orçamento com BDI'!$A$12:$I$91,2,TRUE)</f>
        <v xml:space="preserve">ALVENARIAS, CONCRETAGENS E REVESTIMENTOS  </v>
      </c>
      <c r="C23" s="90">
        <f>VLOOKUP(A23,'Orçamento com BDI'!$A$12:$I$91,9,TRUE)</f>
        <v>13771.999999999998</v>
      </c>
      <c r="D23" s="16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20">
        <f>C23/$C$55</f>
        <v>2.1904124318215836E-2</v>
      </c>
      <c r="R23" s="21">
        <f>R19+Q23</f>
        <v>0.16479553298371133</v>
      </c>
      <c r="T23" s="61"/>
      <c r="AME23" s="15"/>
      <c r="AMF23" s="15"/>
      <c r="AMG23" s="15"/>
      <c r="AMH23" s="15"/>
      <c r="AMI23" s="15"/>
      <c r="AMJ23" s="15"/>
      <c r="AMK23" s="15"/>
      <c r="AML23" s="15"/>
      <c r="AMM23" s="15"/>
    </row>
    <row r="24" spans="1:1027" s="12" customFormat="1" ht="15.75">
      <c r="A24" s="17"/>
      <c r="B24" s="18"/>
      <c r="C24" s="19"/>
      <c r="D24" s="16" t="s">
        <v>573</v>
      </c>
      <c r="E24" s="190">
        <v>0.6</v>
      </c>
      <c r="F24" s="190"/>
      <c r="G24" s="190"/>
      <c r="H24" s="190"/>
      <c r="I24" s="190">
        <v>0.4</v>
      </c>
      <c r="J24" s="190"/>
      <c r="K24" s="190"/>
      <c r="L24" s="190"/>
      <c r="M24" s="190"/>
      <c r="N24" s="190"/>
      <c r="O24" s="190"/>
      <c r="P24" s="190"/>
      <c r="Q24" s="20"/>
      <c r="R24" s="21"/>
      <c r="AME24" s="15"/>
      <c r="AMF24" s="15"/>
      <c r="AMG24" s="15"/>
      <c r="AMH24" s="15"/>
      <c r="AMI24" s="15"/>
      <c r="AMJ24" s="15"/>
      <c r="AMK24" s="15"/>
      <c r="AML24" s="15"/>
      <c r="AMM24" s="15"/>
    </row>
    <row r="25" spans="1:1027" s="12" customFormat="1" ht="15.75">
      <c r="A25" s="17"/>
      <c r="B25" s="18"/>
      <c r="C25" s="19"/>
      <c r="D25" s="16" t="s">
        <v>574</v>
      </c>
      <c r="E25" s="16"/>
      <c r="F25" s="16"/>
      <c r="G25" s="91"/>
      <c r="H25" s="91"/>
      <c r="I25" s="16"/>
      <c r="J25" s="16"/>
      <c r="K25" s="91"/>
      <c r="L25" s="91"/>
      <c r="M25" s="16"/>
      <c r="N25" s="16"/>
      <c r="O25" s="16"/>
      <c r="P25" s="16"/>
      <c r="Q25" s="20"/>
      <c r="R25" s="21"/>
      <c r="AME25" s="15"/>
      <c r="AMF25" s="15"/>
      <c r="AMG25" s="15"/>
      <c r="AMH25" s="15"/>
      <c r="AMI25" s="15"/>
      <c r="AMJ25" s="15"/>
      <c r="AMK25" s="15"/>
      <c r="AML25" s="15"/>
      <c r="AMM25" s="15"/>
    </row>
    <row r="26" spans="1:1027" s="12" customFormat="1" ht="15.75">
      <c r="A26" s="17"/>
      <c r="B26" s="18"/>
      <c r="C26" s="19"/>
      <c r="D26" s="16" t="s">
        <v>575</v>
      </c>
      <c r="E26" s="183">
        <f>$C23*E24</f>
        <v>8263.1999999999989</v>
      </c>
      <c r="F26" s="183"/>
      <c r="G26" s="183"/>
      <c r="H26" s="183"/>
      <c r="I26" s="183">
        <f>$C23*I24</f>
        <v>5508.7999999999993</v>
      </c>
      <c r="J26" s="183"/>
      <c r="K26" s="183"/>
      <c r="L26" s="183"/>
      <c r="M26" s="183">
        <f>$C23*M24</f>
        <v>0</v>
      </c>
      <c r="N26" s="183"/>
      <c r="O26" s="183"/>
      <c r="P26" s="183"/>
      <c r="Q26" s="20"/>
      <c r="R26" s="21"/>
      <c r="T26" s="23"/>
      <c r="AME26" s="15"/>
      <c r="AMF26" s="15"/>
      <c r="AMG26" s="15"/>
      <c r="AMH26" s="15"/>
      <c r="AMI26" s="15"/>
      <c r="AMJ26" s="15"/>
      <c r="AMK26" s="15"/>
      <c r="AML26" s="15"/>
      <c r="AMM26" s="15"/>
    </row>
    <row r="27" spans="1:1027" s="12" customFormat="1" ht="15.75">
      <c r="A27" s="17">
        <v>5</v>
      </c>
      <c r="B27" s="18" t="str">
        <f>VLOOKUP(A27,'Orçamento com BDI'!$A$12:$I$91,2,TRUE)</f>
        <v xml:space="preserve">IMPERMEABILIZAÇÃO     </v>
      </c>
      <c r="C27" s="90">
        <f>VLOOKUP(A27,'Orçamento com BDI'!$A$12:$I$91,9,TRUE)</f>
        <v>344910.23</v>
      </c>
      <c r="D27" s="16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20">
        <f>C27/$C$55</f>
        <v>0.54857366806160457</v>
      </c>
      <c r="R27" s="21">
        <f>R23+Q27</f>
        <v>0.71336920104531587</v>
      </c>
      <c r="T27" s="61"/>
      <c r="AME27" s="15"/>
      <c r="AMF27" s="15"/>
      <c r="AMG27" s="15"/>
      <c r="AMH27" s="15"/>
      <c r="AMI27" s="15"/>
      <c r="AMJ27" s="15"/>
      <c r="AMK27" s="15"/>
      <c r="AML27" s="15"/>
      <c r="AMM27" s="15"/>
    </row>
    <row r="28" spans="1:1027" s="12" customFormat="1" ht="15.75">
      <c r="A28" s="17"/>
      <c r="B28" s="18"/>
      <c r="C28" s="19"/>
      <c r="D28" s="16" t="s">
        <v>573</v>
      </c>
      <c r="E28" s="190">
        <v>0.2</v>
      </c>
      <c r="F28" s="190"/>
      <c r="G28" s="190"/>
      <c r="H28" s="190"/>
      <c r="I28" s="190">
        <v>0.5</v>
      </c>
      <c r="J28" s="190"/>
      <c r="K28" s="190"/>
      <c r="L28" s="190"/>
      <c r="M28" s="190">
        <v>0.3</v>
      </c>
      <c r="N28" s="190"/>
      <c r="O28" s="190"/>
      <c r="P28" s="190"/>
      <c r="Q28" s="20"/>
      <c r="R28" s="21"/>
      <c r="AME28" s="15"/>
      <c r="AMF28" s="15"/>
      <c r="AMG28" s="15"/>
      <c r="AMH28" s="15"/>
      <c r="AMI28" s="15"/>
      <c r="AMJ28" s="15"/>
      <c r="AMK28" s="15"/>
      <c r="AML28" s="15"/>
      <c r="AMM28" s="15"/>
    </row>
    <row r="29" spans="1:1027" s="12" customFormat="1" ht="15.75">
      <c r="A29" s="17"/>
      <c r="B29" s="18"/>
      <c r="C29" s="19"/>
      <c r="D29" s="16" t="s">
        <v>574</v>
      </c>
      <c r="E29" s="16"/>
      <c r="F29" s="16"/>
      <c r="G29" s="22"/>
      <c r="H29" s="22"/>
      <c r="I29" s="22"/>
      <c r="J29" s="22"/>
      <c r="K29" s="22"/>
      <c r="L29" s="22"/>
      <c r="M29" s="91"/>
      <c r="N29" s="91"/>
      <c r="O29" s="91"/>
      <c r="P29" s="16"/>
      <c r="Q29" s="20"/>
      <c r="R29" s="21"/>
      <c r="AME29" s="15"/>
      <c r="AMF29" s="15"/>
      <c r="AMG29" s="15"/>
      <c r="AMH29" s="15"/>
      <c r="AMI29" s="15"/>
      <c r="AMJ29" s="15"/>
      <c r="AMK29" s="15"/>
      <c r="AML29" s="15"/>
      <c r="AMM29" s="15"/>
    </row>
    <row r="30" spans="1:1027" s="12" customFormat="1" ht="15.75">
      <c r="A30" s="17"/>
      <c r="B30" s="18"/>
      <c r="C30" s="19"/>
      <c r="D30" s="16" t="s">
        <v>575</v>
      </c>
      <c r="E30" s="183">
        <f>$C27*E28</f>
        <v>68982.046000000002</v>
      </c>
      <c r="F30" s="183"/>
      <c r="G30" s="183"/>
      <c r="H30" s="183"/>
      <c r="I30" s="183">
        <f>$C27*I28</f>
        <v>172455.11499999999</v>
      </c>
      <c r="J30" s="183"/>
      <c r="K30" s="183"/>
      <c r="L30" s="183"/>
      <c r="M30" s="183">
        <f>$C27*M28</f>
        <v>103473.06899999999</v>
      </c>
      <c r="N30" s="183"/>
      <c r="O30" s="183"/>
      <c r="P30" s="183"/>
      <c r="Q30" s="20"/>
      <c r="R30" s="21"/>
      <c r="T30" s="23"/>
      <c r="AME30" s="15"/>
      <c r="AMF30" s="15"/>
      <c r="AMG30" s="15"/>
      <c r="AMH30" s="15"/>
      <c r="AMI30" s="15"/>
      <c r="AMJ30" s="15"/>
      <c r="AMK30" s="15"/>
      <c r="AML30" s="15"/>
      <c r="AMM30" s="15"/>
    </row>
    <row r="31" spans="1:1027" s="12" customFormat="1" ht="31.5">
      <c r="A31" s="17">
        <v>6</v>
      </c>
      <c r="B31" s="18" t="str">
        <f>VLOOKUP(A31,'Orçamento com BDI'!$A$12:$I$91,2,TRUE)</f>
        <v>PISOS E PROTEÇÕES MECÂNICAS</v>
      </c>
      <c r="C31" s="90">
        <f>VLOOKUP(A31,'Orçamento com BDI'!$A$12:$I$91,9,TRUE)</f>
        <v>118427.78</v>
      </c>
      <c r="D31" s="16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20">
        <f>C31/$C$55</f>
        <v>0.18835730582706325</v>
      </c>
      <c r="R31" s="21">
        <f>R27+Q31</f>
        <v>0.9017265068723791</v>
      </c>
      <c r="T31" s="61"/>
      <c r="AME31" s="15"/>
      <c r="AMF31" s="15"/>
      <c r="AMG31" s="15"/>
      <c r="AMH31" s="15"/>
      <c r="AMI31" s="15"/>
      <c r="AMJ31" s="15"/>
      <c r="AMK31" s="15"/>
      <c r="AML31" s="15"/>
      <c r="AMM31" s="15"/>
    </row>
    <row r="32" spans="1:1027" s="12" customFormat="1" ht="15.75">
      <c r="A32" s="17"/>
      <c r="B32" s="18"/>
      <c r="C32" s="19"/>
      <c r="D32" s="16" t="s">
        <v>573</v>
      </c>
      <c r="E32" s="190">
        <v>0.2</v>
      </c>
      <c r="F32" s="190"/>
      <c r="G32" s="190"/>
      <c r="H32" s="190"/>
      <c r="I32" s="190">
        <v>0.4</v>
      </c>
      <c r="J32" s="190"/>
      <c r="K32" s="190"/>
      <c r="L32" s="190"/>
      <c r="M32" s="190">
        <v>0.4</v>
      </c>
      <c r="N32" s="190"/>
      <c r="O32" s="190"/>
      <c r="P32" s="190"/>
      <c r="Q32" s="20"/>
      <c r="R32" s="21"/>
      <c r="AME32" s="15"/>
      <c r="AMF32" s="15"/>
      <c r="AMG32" s="15"/>
      <c r="AMH32" s="15"/>
      <c r="AMI32" s="15"/>
      <c r="AMJ32" s="15"/>
      <c r="AMK32" s="15"/>
      <c r="AML32" s="15"/>
      <c r="AMM32" s="15"/>
    </row>
    <row r="33" spans="1:1027" s="12" customFormat="1" ht="15.75">
      <c r="A33" s="17"/>
      <c r="B33" s="18"/>
      <c r="C33" s="19"/>
      <c r="D33" s="16" t="s">
        <v>574</v>
      </c>
      <c r="E33" s="16"/>
      <c r="F33" s="16"/>
      <c r="G33" s="91"/>
      <c r="H33" s="91"/>
      <c r="I33" s="22"/>
      <c r="J33" s="22"/>
      <c r="K33" s="22"/>
      <c r="L33" s="22"/>
      <c r="M33" s="22"/>
      <c r="N33" s="22"/>
      <c r="O33" s="16"/>
      <c r="P33" s="16"/>
      <c r="Q33" s="20"/>
      <c r="R33" s="21"/>
      <c r="AME33" s="15"/>
      <c r="AMF33" s="15"/>
      <c r="AMG33" s="15"/>
      <c r="AMH33" s="15"/>
      <c r="AMI33" s="15"/>
      <c r="AMJ33" s="15"/>
      <c r="AMK33" s="15"/>
      <c r="AML33" s="15"/>
      <c r="AMM33" s="15"/>
    </row>
    <row r="34" spans="1:1027" s="12" customFormat="1" ht="15.75">
      <c r="A34" s="17"/>
      <c r="B34" s="18"/>
      <c r="C34" s="19"/>
      <c r="D34" s="16" t="s">
        <v>575</v>
      </c>
      <c r="E34" s="183">
        <f>$C31*E32</f>
        <v>23685.556</v>
      </c>
      <c r="F34" s="183"/>
      <c r="G34" s="183"/>
      <c r="H34" s="183"/>
      <c r="I34" s="183">
        <f>$C31*I32</f>
        <v>47371.112000000001</v>
      </c>
      <c r="J34" s="183"/>
      <c r="K34" s="183"/>
      <c r="L34" s="183"/>
      <c r="M34" s="183">
        <f>$C31*M32</f>
        <v>47371.112000000001</v>
      </c>
      <c r="N34" s="183"/>
      <c r="O34" s="183"/>
      <c r="P34" s="183"/>
      <c r="Q34" s="20"/>
      <c r="R34" s="21"/>
      <c r="T34" s="23"/>
      <c r="AME34" s="15"/>
      <c r="AMF34" s="15"/>
      <c r="AMG34" s="15"/>
      <c r="AMH34" s="15"/>
      <c r="AMI34" s="15"/>
      <c r="AMJ34" s="15"/>
      <c r="AMK34" s="15"/>
      <c r="AML34" s="15"/>
      <c r="AMM34" s="15"/>
    </row>
    <row r="35" spans="1:1027" ht="15.75">
      <c r="A35" s="17">
        <v>7</v>
      </c>
      <c r="B35" s="18" t="str">
        <f>VLOOKUP(A35,'Orçamento com BDI'!$A$12:$I$91,2,TRUE)</f>
        <v xml:space="preserve">ESQUADRIAS E FERRAGENS   </v>
      </c>
      <c r="C35" s="90">
        <f>VLOOKUP(A35,'Orçamento com BDI'!$A$12:$I$91,9,TRUE)</f>
        <v>4581.59</v>
      </c>
      <c r="D35" s="16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20">
        <f>C35/$C$55</f>
        <v>7.2869384936896974E-3</v>
      </c>
      <c r="R35" s="21">
        <f>R31+Q35</f>
        <v>0.90901344536606876</v>
      </c>
      <c r="T35" s="61"/>
    </row>
    <row r="36" spans="1:1027" ht="15.75">
      <c r="A36" s="17"/>
      <c r="B36" s="18"/>
      <c r="C36" s="19"/>
      <c r="D36" s="16" t="s">
        <v>573</v>
      </c>
      <c r="E36" s="190"/>
      <c r="F36" s="190"/>
      <c r="G36" s="190"/>
      <c r="H36" s="190"/>
      <c r="I36" s="190">
        <v>0.5</v>
      </c>
      <c r="J36" s="190"/>
      <c r="K36" s="190"/>
      <c r="L36" s="190"/>
      <c r="M36" s="190">
        <v>0.5</v>
      </c>
      <c r="N36" s="190"/>
      <c r="O36" s="190"/>
      <c r="P36" s="190"/>
      <c r="Q36" s="20"/>
      <c r="R36" s="21"/>
    </row>
    <row r="37" spans="1:1027" ht="15.75">
      <c r="A37" s="17"/>
      <c r="B37" s="18"/>
      <c r="C37" s="19"/>
      <c r="D37" s="16" t="s">
        <v>574</v>
      </c>
      <c r="E37" s="16"/>
      <c r="F37" s="16"/>
      <c r="G37" s="16"/>
      <c r="H37" s="16"/>
      <c r="I37" s="16"/>
      <c r="J37" s="16"/>
      <c r="K37" s="22"/>
      <c r="L37" s="22"/>
      <c r="M37" s="22"/>
      <c r="N37" s="22"/>
      <c r="O37" s="16"/>
      <c r="P37" s="16"/>
      <c r="Q37" s="20"/>
      <c r="R37" s="21"/>
    </row>
    <row r="38" spans="1:1027" ht="15.75">
      <c r="A38" s="17"/>
      <c r="B38" s="18"/>
      <c r="C38" s="19"/>
      <c r="D38" s="16" t="s">
        <v>575</v>
      </c>
      <c r="E38" s="183">
        <f>$C35*E36</f>
        <v>0</v>
      </c>
      <c r="F38" s="183"/>
      <c r="G38" s="183"/>
      <c r="H38" s="183"/>
      <c r="I38" s="183">
        <f>$C35*I36</f>
        <v>2290.7950000000001</v>
      </c>
      <c r="J38" s="183"/>
      <c r="K38" s="183"/>
      <c r="L38" s="183"/>
      <c r="M38" s="183">
        <f>$C35*M36</f>
        <v>2290.7950000000001</v>
      </c>
      <c r="N38" s="183"/>
      <c r="O38" s="183"/>
      <c r="P38" s="183"/>
      <c r="Q38" s="20"/>
      <c r="R38" s="21"/>
      <c r="T38" s="23"/>
    </row>
    <row r="39" spans="1:1027" s="12" customFormat="1" ht="31.5">
      <c r="A39" s="17">
        <v>8</v>
      </c>
      <c r="B39" s="18" t="str">
        <f>VLOOKUP(A39,'Orçamento com BDI'!$A$12:$I$91,2,TRUE)</f>
        <v xml:space="preserve">INSTALAÇÕES HIDROSSANITÁRIAS    </v>
      </c>
      <c r="C39" s="90">
        <f>VLOOKUP(A39,'Orçamento com BDI'!$A$12:$I$91,9,TRUE)</f>
        <v>7604.5600000000013</v>
      </c>
      <c r="D39" s="16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20">
        <f>C39/$C$55</f>
        <v>1.2094919229257295E-2</v>
      </c>
      <c r="R39" s="21">
        <f>R35+Q39</f>
        <v>0.92110836459532608</v>
      </c>
      <c r="T39" s="61"/>
    </row>
    <row r="40" spans="1:1027" s="12" customFormat="1" ht="15.75">
      <c r="A40" s="17"/>
      <c r="B40" s="18"/>
      <c r="C40" s="19"/>
      <c r="D40" s="16" t="s">
        <v>573</v>
      </c>
      <c r="E40" s="190"/>
      <c r="F40" s="190"/>
      <c r="G40" s="190"/>
      <c r="H40" s="190"/>
      <c r="I40" s="190">
        <v>0.5</v>
      </c>
      <c r="J40" s="190"/>
      <c r="K40" s="190"/>
      <c r="L40" s="190"/>
      <c r="M40" s="190">
        <v>0.5</v>
      </c>
      <c r="N40" s="190"/>
      <c r="O40" s="190"/>
      <c r="P40" s="190"/>
      <c r="Q40" s="20"/>
      <c r="R40" s="21"/>
    </row>
    <row r="41" spans="1:1027" s="12" customFormat="1" ht="15.75">
      <c r="A41" s="17"/>
      <c r="B41" s="18"/>
      <c r="C41" s="19"/>
      <c r="D41" s="16" t="s">
        <v>574</v>
      </c>
      <c r="E41" s="16"/>
      <c r="F41" s="16"/>
      <c r="G41" s="16"/>
      <c r="H41" s="16"/>
      <c r="I41" s="16"/>
      <c r="J41" s="16"/>
      <c r="K41" s="22"/>
      <c r="L41" s="22"/>
      <c r="M41" s="22"/>
      <c r="N41" s="22"/>
      <c r="O41" s="16"/>
      <c r="P41" s="16"/>
      <c r="Q41" s="20"/>
      <c r="R41" s="21"/>
    </row>
    <row r="42" spans="1:1027" s="12" customFormat="1" ht="15.75">
      <c r="A42" s="17"/>
      <c r="B42" s="18"/>
      <c r="C42" s="19"/>
      <c r="D42" s="16" t="s">
        <v>575</v>
      </c>
      <c r="E42" s="183">
        <f>$C39*E40</f>
        <v>0</v>
      </c>
      <c r="F42" s="183"/>
      <c r="G42" s="183"/>
      <c r="H42" s="183"/>
      <c r="I42" s="183">
        <f>$C39*I40</f>
        <v>3802.2800000000007</v>
      </c>
      <c r="J42" s="183"/>
      <c r="K42" s="183"/>
      <c r="L42" s="183"/>
      <c r="M42" s="183">
        <f>$C39*M40</f>
        <v>3802.2800000000007</v>
      </c>
      <c r="N42" s="183"/>
      <c r="O42" s="183"/>
      <c r="P42" s="183"/>
      <c r="Q42" s="20"/>
      <c r="R42" s="21"/>
      <c r="T42" s="23"/>
    </row>
    <row r="43" spans="1:1027" s="12" customFormat="1" ht="15.75">
      <c r="A43" s="17">
        <v>9</v>
      </c>
      <c r="B43" s="18" t="str">
        <f>VLOOKUP(A43,'Orçamento com BDI'!$A$12:$I$91,2,TRUE)</f>
        <v xml:space="preserve">INSTALAÇÕES ELÉTRICAS    </v>
      </c>
      <c r="C43" s="90">
        <f>VLOOKUP(A43,'Orçamento com BDI'!$A$12:$I$91,9,TRUE)</f>
        <v>469.91999999999996</v>
      </c>
      <c r="D43" s="16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20">
        <f>C43/$C$55</f>
        <v>7.4739951347777998E-4</v>
      </c>
      <c r="R43" s="21">
        <f>R39+Q43</f>
        <v>0.92185576410880388</v>
      </c>
      <c r="T43" s="61"/>
    </row>
    <row r="44" spans="1:1027" s="12" customFormat="1" ht="15.75">
      <c r="A44" s="17"/>
      <c r="B44" s="24"/>
      <c r="C44" s="19"/>
      <c r="D44" s="16" t="s">
        <v>573</v>
      </c>
      <c r="E44" s="190"/>
      <c r="F44" s="190"/>
      <c r="G44" s="190"/>
      <c r="H44" s="190"/>
      <c r="I44" s="190">
        <v>0.5</v>
      </c>
      <c r="J44" s="190"/>
      <c r="K44" s="190"/>
      <c r="L44" s="190"/>
      <c r="M44" s="190">
        <v>0.5</v>
      </c>
      <c r="N44" s="190"/>
      <c r="O44" s="190"/>
      <c r="P44" s="190"/>
      <c r="Q44" s="20"/>
      <c r="R44" s="21"/>
      <c r="T44" s="23"/>
    </row>
    <row r="45" spans="1:1027" s="12" customFormat="1" ht="15.75">
      <c r="A45" s="17"/>
      <c r="B45" s="24"/>
      <c r="C45" s="19"/>
      <c r="D45" s="16" t="s">
        <v>574</v>
      </c>
      <c r="E45" s="16"/>
      <c r="F45" s="16"/>
      <c r="G45" s="16"/>
      <c r="H45" s="16"/>
      <c r="I45" s="16"/>
      <c r="J45" s="16"/>
      <c r="K45" s="91"/>
      <c r="L45" s="22"/>
      <c r="M45" s="22"/>
      <c r="N45" s="22"/>
      <c r="O45" s="16"/>
      <c r="P45" s="16"/>
      <c r="Q45" s="20"/>
      <c r="R45" s="21"/>
      <c r="T45" s="23"/>
    </row>
    <row r="46" spans="1:1027" s="12" customFormat="1" ht="15.75">
      <c r="A46" s="17"/>
      <c r="B46" s="24"/>
      <c r="C46" s="19"/>
      <c r="D46" s="16" t="s">
        <v>575</v>
      </c>
      <c r="E46" s="183">
        <f>$C43*E44</f>
        <v>0</v>
      </c>
      <c r="F46" s="183"/>
      <c r="G46" s="183"/>
      <c r="H46" s="183"/>
      <c r="I46" s="183">
        <f>$C43*I44</f>
        <v>234.95999999999998</v>
      </c>
      <c r="J46" s="183"/>
      <c r="K46" s="183"/>
      <c r="L46" s="183"/>
      <c r="M46" s="183">
        <f>$C43*M44</f>
        <v>234.95999999999998</v>
      </c>
      <c r="N46" s="183"/>
      <c r="O46" s="183"/>
      <c r="P46" s="183"/>
      <c r="Q46" s="20"/>
      <c r="R46" s="21"/>
      <c r="T46" s="23"/>
    </row>
    <row r="47" spans="1:1027" s="12" customFormat="1" ht="31.5">
      <c r="A47" s="17">
        <v>10</v>
      </c>
      <c r="B47" s="18" t="str">
        <f>VLOOKUP(A47,'Orçamento com BDI'!$A$12:$I$91,2,TRUE)</f>
        <v xml:space="preserve">RESERVATÓRIO (TORRE DE ARREFECIMENTO)  </v>
      </c>
      <c r="C47" s="90">
        <f>VLOOKUP(A47,'Orçamento com BDI'!$A$12:$I$91,9,TRUE)</f>
        <v>32895.480000000003</v>
      </c>
      <c r="D47" s="16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20">
        <f>C47/$C$55</f>
        <v>5.2319683664491926E-2</v>
      </c>
      <c r="R47" s="21">
        <f>R43+Q47</f>
        <v>0.97417544777329579</v>
      </c>
      <c r="T47" s="61"/>
    </row>
    <row r="48" spans="1:1027" s="12" customFormat="1" ht="15.75">
      <c r="A48" s="17"/>
      <c r="B48" s="24"/>
      <c r="C48" s="19"/>
      <c r="D48" s="16" t="s">
        <v>573</v>
      </c>
      <c r="E48" s="190">
        <f>1/3</f>
        <v>0.33333333333333331</v>
      </c>
      <c r="F48" s="190"/>
      <c r="G48" s="190"/>
      <c r="H48" s="190"/>
      <c r="I48" s="190">
        <f>1/3</f>
        <v>0.33333333333333331</v>
      </c>
      <c r="J48" s="190"/>
      <c r="K48" s="190"/>
      <c r="L48" s="190"/>
      <c r="M48" s="190">
        <f>1/3</f>
        <v>0.33333333333333331</v>
      </c>
      <c r="N48" s="190"/>
      <c r="O48" s="190"/>
      <c r="P48" s="190"/>
      <c r="Q48" s="20"/>
      <c r="R48" s="21"/>
      <c r="T48" s="23"/>
    </row>
    <row r="49" spans="1:21" s="12" customFormat="1" ht="15.75">
      <c r="A49" s="17"/>
      <c r="B49" s="24"/>
      <c r="C49" s="19"/>
      <c r="D49" s="16" t="s">
        <v>574</v>
      </c>
      <c r="E49" s="16"/>
      <c r="F49" s="16"/>
      <c r="G49" s="91"/>
      <c r="H49" s="16"/>
      <c r="I49" s="16"/>
      <c r="J49" s="16"/>
      <c r="K49" s="91"/>
      <c r="L49" s="16"/>
      <c r="M49" s="16"/>
      <c r="N49" s="16"/>
      <c r="O49" s="22"/>
      <c r="P49" s="16"/>
      <c r="Q49" s="20"/>
      <c r="R49" s="21"/>
      <c r="T49" s="23"/>
    </row>
    <row r="50" spans="1:21" s="12" customFormat="1" ht="15.75">
      <c r="A50" s="17"/>
      <c r="B50" s="24"/>
      <c r="C50" s="19"/>
      <c r="D50" s="16" t="s">
        <v>575</v>
      </c>
      <c r="E50" s="183">
        <f>$C47*E48</f>
        <v>10965.16</v>
      </c>
      <c r="F50" s="183"/>
      <c r="G50" s="183"/>
      <c r="H50" s="183"/>
      <c r="I50" s="183">
        <f>$C47*I48</f>
        <v>10965.16</v>
      </c>
      <c r="J50" s="183"/>
      <c r="K50" s="183"/>
      <c r="L50" s="183"/>
      <c r="M50" s="183">
        <f>$C47*M48</f>
        <v>10965.16</v>
      </c>
      <c r="N50" s="183"/>
      <c r="O50" s="183"/>
      <c r="P50" s="183"/>
      <c r="Q50" s="20"/>
      <c r="R50" s="21"/>
      <c r="T50" s="23"/>
    </row>
    <row r="51" spans="1:21" s="12" customFormat="1" ht="15.75">
      <c r="A51" s="17">
        <v>11</v>
      </c>
      <c r="B51" s="18" t="str">
        <f>VLOOKUP(A51,'Orçamento com BDI'!$A$12:$I$91,2,TRUE)</f>
        <v xml:space="preserve">SERVIÇOS FINAIS    </v>
      </c>
      <c r="C51" s="90">
        <f>VLOOKUP(A51,'Orçamento com BDI'!$A$12:$I$91,9,TRUE)</f>
        <v>16236.93</v>
      </c>
      <c r="D51" s="16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20">
        <f>C51/$C$55</f>
        <v>2.5824552226704059E-2</v>
      </c>
      <c r="R51" s="21">
        <f>R47+Q51</f>
        <v>0.99999999999999989</v>
      </c>
      <c r="T51" s="61"/>
    </row>
    <row r="52" spans="1:21" s="12" customFormat="1" ht="15.75">
      <c r="A52" s="17"/>
      <c r="B52" s="18"/>
      <c r="C52" s="19"/>
      <c r="D52" s="16" t="s">
        <v>573</v>
      </c>
      <c r="E52" s="190">
        <v>0.3</v>
      </c>
      <c r="F52" s="190"/>
      <c r="G52" s="190"/>
      <c r="H52" s="190"/>
      <c r="I52" s="190">
        <v>0.3</v>
      </c>
      <c r="J52" s="190"/>
      <c r="K52" s="190"/>
      <c r="L52" s="190"/>
      <c r="M52" s="190">
        <v>0.4</v>
      </c>
      <c r="N52" s="190"/>
      <c r="O52" s="190"/>
      <c r="P52" s="190"/>
      <c r="Q52" s="20"/>
      <c r="R52" s="21"/>
      <c r="T52" s="23"/>
      <c r="U52" s="23"/>
    </row>
    <row r="53" spans="1:21" s="12" customFormat="1" ht="15.75">
      <c r="A53" s="17"/>
      <c r="B53" s="18"/>
      <c r="C53" s="19"/>
      <c r="D53" s="16" t="s">
        <v>574</v>
      </c>
      <c r="E53" s="16"/>
      <c r="F53" s="16"/>
      <c r="G53" s="91"/>
      <c r="H53" s="91"/>
      <c r="I53" s="91"/>
      <c r="J53" s="91"/>
      <c r="K53" s="91"/>
      <c r="L53" s="22"/>
      <c r="M53" s="22"/>
      <c r="N53" s="22"/>
      <c r="O53" s="22"/>
      <c r="P53" s="91"/>
      <c r="Q53" s="20"/>
      <c r="R53" s="21"/>
      <c r="T53" s="23"/>
      <c r="U53" s="23"/>
    </row>
    <row r="54" spans="1:21" s="12" customFormat="1" ht="15.75">
      <c r="A54" s="17"/>
      <c r="B54" s="18"/>
      <c r="C54" s="19"/>
      <c r="D54" s="16" t="s">
        <v>575</v>
      </c>
      <c r="E54" s="183">
        <f>$C51*E52</f>
        <v>4871.0789999999997</v>
      </c>
      <c r="F54" s="183"/>
      <c r="G54" s="183"/>
      <c r="H54" s="183"/>
      <c r="I54" s="183">
        <f>$C51*I52</f>
        <v>4871.0789999999997</v>
      </c>
      <c r="J54" s="183"/>
      <c r="K54" s="183"/>
      <c r="L54" s="183"/>
      <c r="M54" s="183">
        <f>$C51*M52</f>
        <v>6494.7720000000008</v>
      </c>
      <c r="N54" s="183"/>
      <c r="O54" s="183"/>
      <c r="P54" s="183"/>
      <c r="Q54" s="20"/>
      <c r="R54" s="21"/>
      <c r="T54" s="23"/>
      <c r="U54" s="23"/>
    </row>
    <row r="55" spans="1:21" s="12" customFormat="1" ht="15" customHeight="1">
      <c r="A55" s="184" t="s">
        <v>576</v>
      </c>
      <c r="B55" s="184"/>
      <c r="C55" s="90">
        <f>SUM(C11:C51)</f>
        <v>628740.04</v>
      </c>
      <c r="D55" s="25"/>
      <c r="E55" s="185">
        <f>E14+E18+E22+E26+E30+E34+E38+E42+E46+E50+E54</f>
        <v>175063.31033333336</v>
      </c>
      <c r="F55" s="186"/>
      <c r="G55" s="186"/>
      <c r="H55" s="187"/>
      <c r="I55" s="185">
        <f>I14+I18+I22+I26+I30+I34+I38+I42+I46+I50+I54</f>
        <v>263271.94133333332</v>
      </c>
      <c r="J55" s="186"/>
      <c r="K55" s="186"/>
      <c r="L55" s="187"/>
      <c r="M55" s="185">
        <f>M14+M18+M22+M26+M30+M34+M38+M42+M46+M50+M54</f>
        <v>190404.78833333333</v>
      </c>
      <c r="N55" s="186"/>
      <c r="O55" s="186"/>
      <c r="P55" s="187"/>
      <c r="T55" s="23"/>
      <c r="U55" s="23"/>
    </row>
    <row r="56" spans="1:21" s="12" customFormat="1" ht="15" customHeight="1">
      <c r="A56" s="188" t="s">
        <v>577</v>
      </c>
      <c r="B56" s="188"/>
      <c r="C56" s="26"/>
      <c r="D56" s="26"/>
      <c r="E56" s="185">
        <f>E55</f>
        <v>175063.31033333336</v>
      </c>
      <c r="F56" s="186"/>
      <c r="G56" s="186"/>
      <c r="H56" s="187"/>
      <c r="I56" s="185">
        <f>I55+E56</f>
        <v>438335.25166666671</v>
      </c>
      <c r="J56" s="186"/>
      <c r="K56" s="186"/>
      <c r="L56" s="187"/>
      <c r="M56" s="185">
        <f>M55+I56</f>
        <v>628740.04</v>
      </c>
      <c r="N56" s="186"/>
      <c r="O56" s="186"/>
      <c r="P56" s="187"/>
      <c r="T56" s="23"/>
      <c r="U56" s="23"/>
    </row>
    <row r="57" spans="1:21" s="12" customFormat="1" ht="12.75">
      <c r="T57" s="23"/>
      <c r="U57" s="23"/>
    </row>
    <row r="58" spans="1:21" s="12" customFormat="1" ht="12.75"/>
    <row r="59" spans="1:21" s="12" customFormat="1" ht="12.75"/>
    <row r="60" spans="1:21" s="12" customFormat="1" ht="12.75"/>
    <row r="61" spans="1:21" s="12" customFormat="1" ht="12.75">
      <c r="T61" s="23"/>
      <c r="U61" s="23"/>
    </row>
    <row r="62" spans="1:21" s="12" customFormat="1" ht="15.75" customHeight="1">
      <c r="A62"/>
      <c r="B62"/>
      <c r="C62"/>
      <c r="D62"/>
      <c r="E62"/>
      <c r="F62"/>
      <c r="G62"/>
      <c r="H62"/>
      <c r="I62"/>
      <c r="J62"/>
      <c r="K62"/>
      <c r="R62" s="27"/>
    </row>
    <row r="63" spans="1:21" s="12" customFormat="1" ht="15.75" customHeight="1">
      <c r="A63"/>
      <c r="B63"/>
      <c r="C63"/>
      <c r="D63"/>
      <c r="E63"/>
      <c r="F63"/>
      <c r="G63"/>
      <c r="H63"/>
      <c r="I63"/>
      <c r="J63"/>
      <c r="K63"/>
      <c r="R63" s="27"/>
    </row>
    <row r="64" spans="1:21" s="12" customFormat="1" ht="15.75" customHeight="1">
      <c r="A64"/>
      <c r="B64"/>
      <c r="C64"/>
      <c r="D64"/>
      <c r="E64"/>
      <c r="F64"/>
      <c r="G64"/>
      <c r="H64"/>
      <c r="I64"/>
      <c r="J64"/>
      <c r="K64"/>
      <c r="R64" s="27"/>
    </row>
    <row r="65" spans="1:18" s="12" customFormat="1" ht="15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 s="28"/>
      <c r="R65" s="27"/>
    </row>
  </sheetData>
  <autoFilter ref="A11:A54" xr:uid="{00000000-0009-0000-0000-000003000000}"/>
  <mergeCells count="125">
    <mergeCell ref="A1:B8"/>
    <mergeCell ref="C1:R1"/>
    <mergeCell ref="C2:R2"/>
    <mergeCell ref="C3:R3"/>
    <mergeCell ref="C4:R4"/>
    <mergeCell ref="C5:R5"/>
    <mergeCell ref="C6:R6"/>
    <mergeCell ref="C7:R7"/>
    <mergeCell ref="C8:R8"/>
    <mergeCell ref="A9:A10"/>
    <mergeCell ref="B9:B10"/>
    <mergeCell ref="C9:C10"/>
    <mergeCell ref="D9:P9"/>
    <mergeCell ref="Q9:Q10"/>
    <mergeCell ref="R9:R10"/>
    <mergeCell ref="E10:H10"/>
    <mergeCell ref="I10:L10"/>
    <mergeCell ref="M10:P10"/>
    <mergeCell ref="E11:H11"/>
    <mergeCell ref="I11:L11"/>
    <mergeCell ref="M11:P11"/>
    <mergeCell ref="E12:H12"/>
    <mergeCell ref="I12:L12"/>
    <mergeCell ref="M12:P12"/>
    <mergeCell ref="E14:H14"/>
    <mergeCell ref="I14:L14"/>
    <mergeCell ref="M14:P14"/>
    <mergeCell ref="E15:H15"/>
    <mergeCell ref="I15:L15"/>
    <mergeCell ref="M15:P15"/>
    <mergeCell ref="E16:H16"/>
    <mergeCell ref="I16:L16"/>
    <mergeCell ref="M16:P16"/>
    <mergeCell ref="E18:H18"/>
    <mergeCell ref="I18:L18"/>
    <mergeCell ref="M18:P18"/>
    <mergeCell ref="E19:H19"/>
    <mergeCell ref="I19:L19"/>
    <mergeCell ref="M19:P19"/>
    <mergeCell ref="E20:H20"/>
    <mergeCell ref="I20:L20"/>
    <mergeCell ref="M20:P20"/>
    <mergeCell ref="E22:H22"/>
    <mergeCell ref="I22:L22"/>
    <mergeCell ref="M22:P22"/>
    <mergeCell ref="E23:H23"/>
    <mergeCell ref="I23:L23"/>
    <mergeCell ref="M23:P23"/>
    <mergeCell ref="E24:H24"/>
    <mergeCell ref="I24:L24"/>
    <mergeCell ref="M24:P24"/>
    <mergeCell ref="E26:H26"/>
    <mergeCell ref="I26:L26"/>
    <mergeCell ref="M26:P26"/>
    <mergeCell ref="E27:H27"/>
    <mergeCell ref="I27:L27"/>
    <mergeCell ref="M27:P27"/>
    <mergeCell ref="E28:H28"/>
    <mergeCell ref="I28:L28"/>
    <mergeCell ref="M28:P28"/>
    <mergeCell ref="E30:H30"/>
    <mergeCell ref="I30:L30"/>
    <mergeCell ref="M30:P30"/>
    <mergeCell ref="E31:H31"/>
    <mergeCell ref="I31:L31"/>
    <mergeCell ref="M31:P31"/>
    <mergeCell ref="E32:H32"/>
    <mergeCell ref="I32:L32"/>
    <mergeCell ref="M32:P32"/>
    <mergeCell ref="E34:H34"/>
    <mergeCell ref="I34:L34"/>
    <mergeCell ref="M34:P34"/>
    <mergeCell ref="E35:H35"/>
    <mergeCell ref="I35:L35"/>
    <mergeCell ref="M35:P35"/>
    <mergeCell ref="E36:H36"/>
    <mergeCell ref="I36:L36"/>
    <mergeCell ref="M36:P36"/>
    <mergeCell ref="E38:H38"/>
    <mergeCell ref="I38:L38"/>
    <mergeCell ref="M38:P38"/>
    <mergeCell ref="E39:H39"/>
    <mergeCell ref="I39:L39"/>
    <mergeCell ref="M39:P39"/>
    <mergeCell ref="E40:H40"/>
    <mergeCell ref="I40:L40"/>
    <mergeCell ref="M40:P40"/>
    <mergeCell ref="E42:H42"/>
    <mergeCell ref="I42:L42"/>
    <mergeCell ref="M42:P42"/>
    <mergeCell ref="E43:H43"/>
    <mergeCell ref="I43:L43"/>
    <mergeCell ref="M43:P43"/>
    <mergeCell ref="E44:H44"/>
    <mergeCell ref="I44:L44"/>
    <mergeCell ref="M44:P44"/>
    <mergeCell ref="E46:H46"/>
    <mergeCell ref="I46:L46"/>
    <mergeCell ref="M46:P46"/>
    <mergeCell ref="E51:H51"/>
    <mergeCell ref="I51:L51"/>
    <mergeCell ref="M51:P51"/>
    <mergeCell ref="E52:H52"/>
    <mergeCell ref="I52:L52"/>
    <mergeCell ref="M52:P52"/>
    <mergeCell ref="E47:H47"/>
    <mergeCell ref="I47:L47"/>
    <mergeCell ref="M47:P47"/>
    <mergeCell ref="E48:H48"/>
    <mergeCell ref="I48:L48"/>
    <mergeCell ref="M48:P48"/>
    <mergeCell ref="E50:H50"/>
    <mergeCell ref="I50:L50"/>
    <mergeCell ref="M50:P50"/>
    <mergeCell ref="E54:H54"/>
    <mergeCell ref="I54:L54"/>
    <mergeCell ref="M54:P54"/>
    <mergeCell ref="A55:B55"/>
    <mergeCell ref="E55:H55"/>
    <mergeCell ref="I55:L55"/>
    <mergeCell ref="M55:P55"/>
    <mergeCell ref="A56:B56"/>
    <mergeCell ref="E56:H56"/>
    <mergeCell ref="I56:L56"/>
    <mergeCell ref="M56:P56"/>
  </mergeCells>
  <pageMargins left="0.78749999999999998" right="0.78749999999999998" top="1.05277777777778" bottom="1.05277777777778" header="0.78749999999999998" footer="0.78749999999999998"/>
  <pageSetup paperSize="9" scale="72" fitToHeight="0" orientation="landscape" horizontalDpi="300" verticalDpi="300" r:id="rId1"/>
  <headerFooter>
    <oddHeader>&amp;C&amp;"Times New Roman,Normal"&amp;Kffffff&amp;A</oddHeader>
    <oddFooter>&amp;C&amp;"Times New Roman,Normal"&amp;KffffffPágina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43"/>
  <sheetViews>
    <sheetView view="pageBreakPreview" zoomScale="115" zoomScaleNormal="100" zoomScaleSheetLayoutView="115" workbookViewId="0">
      <selection activeCell="C21" sqref="C21"/>
    </sheetView>
  </sheetViews>
  <sheetFormatPr defaultColWidth="8.09765625" defaultRowHeight="15"/>
  <cols>
    <col min="1" max="1" width="18.59765625" style="29" customWidth="1"/>
    <col min="2" max="2" width="27" style="29" customWidth="1"/>
    <col min="3" max="3" width="8.796875" style="29" customWidth="1"/>
    <col min="4" max="4" width="8.09765625" style="29"/>
    <col min="5" max="5" width="29" style="29" customWidth="1"/>
    <col min="6" max="256" width="8.09765625" style="29"/>
    <col min="257" max="257" width="18.59765625" style="29" customWidth="1"/>
    <col min="258" max="258" width="27" style="29" customWidth="1"/>
    <col min="259" max="259" width="8.796875" style="29" customWidth="1"/>
    <col min="260" max="260" width="8.09765625" style="29"/>
    <col min="261" max="261" width="29" style="29" customWidth="1"/>
    <col min="262" max="512" width="8.09765625" style="29"/>
    <col min="513" max="513" width="18.59765625" style="29" customWidth="1"/>
    <col min="514" max="514" width="27" style="29" customWidth="1"/>
    <col min="515" max="515" width="8.796875" style="29" customWidth="1"/>
    <col min="516" max="516" width="8.09765625" style="29"/>
    <col min="517" max="517" width="29" style="29" customWidth="1"/>
    <col min="518" max="768" width="8.09765625" style="29"/>
    <col min="769" max="769" width="18.59765625" style="29" customWidth="1"/>
    <col min="770" max="770" width="27" style="29" customWidth="1"/>
    <col min="771" max="771" width="8.796875" style="29" customWidth="1"/>
    <col min="772" max="772" width="8.09765625" style="29"/>
    <col min="773" max="773" width="29" style="29" customWidth="1"/>
    <col min="774" max="1024" width="8.09765625" style="29"/>
  </cols>
  <sheetData>
    <row r="1" spans="1:15" ht="15.75" customHeight="1">
      <c r="A1" s="200"/>
      <c r="B1" s="177" t="s">
        <v>0</v>
      </c>
      <c r="C1" s="177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>
      <c r="A2" s="200"/>
      <c r="B2" s="178" t="s">
        <v>1</v>
      </c>
      <c r="C2" s="178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" customHeight="1">
      <c r="A3" s="200"/>
      <c r="B3" s="178" t="s">
        <v>2</v>
      </c>
      <c r="C3" s="178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5" customHeight="1">
      <c r="A4" s="200"/>
      <c r="B4" s="178" t="s">
        <v>3</v>
      </c>
      <c r="C4" s="178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5.75">
      <c r="A5" s="200"/>
      <c r="B5" s="178"/>
      <c r="C5" s="178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5.25" customHeight="1">
      <c r="A6" s="200"/>
      <c r="B6" s="177" t="s">
        <v>641</v>
      </c>
      <c r="C6" s="177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ht="15" customHeight="1">
      <c r="A7" s="200"/>
      <c r="B7" s="178" t="s">
        <v>780</v>
      </c>
      <c r="C7" s="178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ht="15.75" customHeight="1">
      <c r="A8" s="200"/>
      <c r="B8" s="177" t="s">
        <v>578</v>
      </c>
      <c r="C8" s="177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>
      <c r="A9" s="198"/>
      <c r="B9" s="198"/>
      <c r="C9" s="198"/>
    </row>
    <row r="10" spans="1:15" ht="31.5" customHeight="1">
      <c r="A10" s="199" t="s">
        <v>579</v>
      </c>
      <c r="B10" s="199"/>
      <c r="C10" s="199"/>
    </row>
    <row r="11" spans="1:15">
      <c r="A11" s="198"/>
      <c r="B11" s="198"/>
      <c r="C11" s="198"/>
    </row>
    <row r="12" spans="1:15" ht="15.75">
      <c r="A12" s="32"/>
      <c r="B12" s="33" t="s">
        <v>568</v>
      </c>
      <c r="C12" s="33" t="s">
        <v>580</v>
      </c>
    </row>
    <row r="13" spans="1:15">
      <c r="A13" s="34" t="s">
        <v>581</v>
      </c>
      <c r="B13" s="35" t="s">
        <v>582</v>
      </c>
      <c r="C13" s="34">
        <v>0.04</v>
      </c>
    </row>
    <row r="14" spans="1:15">
      <c r="A14" s="34" t="s">
        <v>165</v>
      </c>
      <c r="B14" s="35" t="s">
        <v>583</v>
      </c>
      <c r="C14" s="34">
        <v>7.3999999999999996E-2</v>
      </c>
    </row>
    <row r="15" spans="1:15">
      <c r="A15" s="34" t="s">
        <v>584</v>
      </c>
      <c r="B15" s="35" t="s">
        <v>585</v>
      </c>
      <c r="C15" s="34">
        <v>8.3999999999999995E-3</v>
      </c>
      <c r="E15" s="36" t="s">
        <v>586</v>
      </c>
    </row>
    <row r="16" spans="1:15">
      <c r="A16" s="34"/>
      <c r="B16" s="35" t="s">
        <v>587</v>
      </c>
      <c r="C16" s="34">
        <f>SUM(C17:C19)</f>
        <v>2.07E-2</v>
      </c>
      <c r="E16" s="29" t="s">
        <v>588</v>
      </c>
      <c r="F16" s="37">
        <v>0.105</v>
      </c>
    </row>
    <row r="17" spans="1:6">
      <c r="A17" s="34" t="s">
        <v>589</v>
      </c>
      <c r="B17" s="35" t="s">
        <v>590</v>
      </c>
      <c r="C17" s="34">
        <v>4.0000000000000001E-3</v>
      </c>
      <c r="E17" s="29" t="s">
        <v>591</v>
      </c>
      <c r="F17" s="38">
        <f>(1+F16)^(1/12)-1</f>
        <v>8.355155683635207E-3</v>
      </c>
    </row>
    <row r="18" spans="1:6">
      <c r="A18" s="34" t="s">
        <v>592</v>
      </c>
      <c r="B18" s="35" t="s">
        <v>593</v>
      </c>
      <c r="C18" s="34">
        <v>4.0000000000000001E-3</v>
      </c>
    </row>
    <row r="19" spans="1:6">
      <c r="A19" s="34" t="s">
        <v>594</v>
      </c>
      <c r="B19" s="35" t="s">
        <v>595</v>
      </c>
      <c r="C19" s="34">
        <v>1.2699999999999999E-2</v>
      </c>
    </row>
    <row r="20" spans="1:6">
      <c r="A20" s="34" t="s">
        <v>596</v>
      </c>
      <c r="B20" s="39" t="s">
        <v>597</v>
      </c>
      <c r="C20" s="34">
        <f>SUM(C21:C24)</f>
        <v>0.1008</v>
      </c>
    </row>
    <row r="21" spans="1:6">
      <c r="A21" s="34"/>
      <c r="B21" s="40" t="s">
        <v>598</v>
      </c>
      <c r="C21" s="34">
        <v>1.9300000000000001E-2</v>
      </c>
    </row>
    <row r="22" spans="1:6">
      <c r="A22" s="34"/>
      <c r="B22" s="40" t="s">
        <v>599</v>
      </c>
      <c r="C22" s="34">
        <v>6.4999999999999997E-3</v>
      </c>
    </row>
    <row r="23" spans="1:6">
      <c r="A23" s="34"/>
      <c r="B23" s="40" t="s">
        <v>600</v>
      </c>
      <c r="C23" s="34">
        <v>0.03</v>
      </c>
    </row>
    <row r="24" spans="1:6">
      <c r="A24" s="34"/>
      <c r="B24" s="40" t="s">
        <v>714</v>
      </c>
      <c r="C24" s="34">
        <v>4.4999999999999998E-2</v>
      </c>
    </row>
    <row r="25" spans="1:6" ht="15.75">
      <c r="A25" s="41"/>
      <c r="B25" s="42" t="s">
        <v>578</v>
      </c>
      <c r="C25" s="41">
        <f>(((1+(C13+C16))*(1+C15)*(1+C14)/(1-C20))-1)</f>
        <v>0.27753671165480442</v>
      </c>
    </row>
    <row r="26" spans="1:6">
      <c r="A26" s="43"/>
      <c r="B26" s="43"/>
      <c r="C26" s="43"/>
    </row>
    <row r="32" spans="1:6" ht="15.75">
      <c r="A32" s="44" t="s">
        <v>601</v>
      </c>
    </row>
    <row r="33" spans="1:3" ht="15" customHeight="1">
      <c r="A33" s="195" t="s">
        <v>602</v>
      </c>
      <c r="B33" s="195"/>
      <c r="C33" s="195"/>
    </row>
    <row r="34" spans="1:3" ht="15" customHeight="1">
      <c r="A34" s="195" t="s">
        <v>603</v>
      </c>
      <c r="B34" s="195"/>
      <c r="C34" s="195"/>
    </row>
    <row r="35" spans="1:3" ht="15" customHeight="1">
      <c r="A35" s="195" t="s">
        <v>604</v>
      </c>
      <c r="B35" s="195"/>
      <c r="C35" s="195"/>
    </row>
    <row r="36" spans="1:3" ht="15" customHeight="1">
      <c r="A36" s="195" t="s">
        <v>605</v>
      </c>
      <c r="B36" s="195"/>
      <c r="C36" s="195"/>
    </row>
    <row r="37" spans="1:3" ht="15" customHeight="1">
      <c r="A37" s="195" t="s">
        <v>606</v>
      </c>
      <c r="B37" s="195"/>
      <c r="C37" s="195"/>
    </row>
    <row r="38" spans="1:3" ht="15" customHeight="1">
      <c r="A38" s="195" t="s">
        <v>607</v>
      </c>
      <c r="B38" s="195"/>
      <c r="C38" s="195"/>
    </row>
    <row r="39" spans="1:3" ht="33" customHeight="1">
      <c r="A39" s="195" t="s">
        <v>608</v>
      </c>
      <c r="B39" s="195"/>
      <c r="C39" s="195"/>
    </row>
    <row r="40" spans="1:3" ht="56.25" customHeight="1">
      <c r="A40" s="195" t="s">
        <v>791</v>
      </c>
      <c r="B40" s="195"/>
      <c r="C40" s="195"/>
    </row>
    <row r="41" spans="1:3" ht="52.5" customHeight="1">
      <c r="A41" s="195" t="s">
        <v>609</v>
      </c>
      <c r="B41" s="195"/>
      <c r="C41" s="195"/>
    </row>
    <row r="42" spans="1:3">
      <c r="A42" s="196" t="s">
        <v>610</v>
      </c>
      <c r="B42" s="196"/>
      <c r="C42" s="196"/>
    </row>
    <row r="43" spans="1:3" ht="30.75" customHeight="1">
      <c r="A43" s="197" t="s">
        <v>611</v>
      </c>
      <c r="B43" s="197"/>
      <c r="C43" s="197"/>
    </row>
  </sheetData>
  <mergeCells count="23">
    <mergeCell ref="A1:A8"/>
    <mergeCell ref="B1:C1"/>
    <mergeCell ref="B2:C2"/>
    <mergeCell ref="B3:C3"/>
    <mergeCell ref="B4:C4"/>
    <mergeCell ref="B5:C5"/>
    <mergeCell ref="B6:C6"/>
    <mergeCell ref="B7:C7"/>
    <mergeCell ref="B8:C8"/>
    <mergeCell ref="A9:C9"/>
    <mergeCell ref="A10:C10"/>
    <mergeCell ref="A11:C11"/>
    <mergeCell ref="A33:C33"/>
    <mergeCell ref="A34:C34"/>
    <mergeCell ref="A40:C40"/>
    <mergeCell ref="A41:C41"/>
    <mergeCell ref="A42:C42"/>
    <mergeCell ref="A43:C43"/>
    <mergeCell ref="A35:C35"/>
    <mergeCell ref="A36:C36"/>
    <mergeCell ref="A37:C37"/>
    <mergeCell ref="A38:C38"/>
    <mergeCell ref="A39:C39"/>
  </mergeCells>
  <printOptions horizontalCentered="1"/>
  <pageMargins left="0.25" right="0.25" top="0.75" bottom="0.75" header="0.3" footer="0.3"/>
  <pageSetup paperSize="9" scale="89" orientation="portrait" horizontalDpi="300" verticalDpi="300" r:id="rId1"/>
  <headerFooter>
    <oddHeader>&amp;C&amp;"Times New Roman,Normal"&amp;Kffffff&amp;A</oddHeader>
    <oddFooter>&amp;C&amp;"Times New Roman,Normal"&amp;KffffffPágina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C20"/>
  <sheetViews>
    <sheetView zoomScaleNormal="100" workbookViewId="0">
      <selection activeCell="B10" sqref="B10"/>
    </sheetView>
  </sheetViews>
  <sheetFormatPr defaultColWidth="8.5" defaultRowHeight="15"/>
  <cols>
    <col min="1" max="1" width="33.3984375" customWidth="1"/>
    <col min="2" max="2" width="14.8984375" customWidth="1"/>
    <col min="3" max="3" width="10.69921875" customWidth="1"/>
  </cols>
  <sheetData>
    <row r="2" spans="1:3" ht="15.75">
      <c r="A2" s="201" t="s">
        <v>612</v>
      </c>
      <c r="B2" s="201"/>
      <c r="C2" s="45"/>
    </row>
    <row r="3" spans="1:3">
      <c r="A3" s="46"/>
      <c r="B3" s="45"/>
      <c r="C3" s="45"/>
    </row>
    <row r="4" spans="1:3">
      <c r="A4" s="202" t="s">
        <v>613</v>
      </c>
      <c r="B4" s="202"/>
      <c r="C4" s="45"/>
    </row>
    <row r="5" spans="1:3">
      <c r="A5" s="47" t="s">
        <v>614</v>
      </c>
      <c r="B5" s="48">
        <v>492173.79</v>
      </c>
      <c r="C5" s="45"/>
    </row>
    <row r="6" spans="1:3">
      <c r="A6" s="49" t="s">
        <v>615</v>
      </c>
      <c r="B6" s="48">
        <f>B5-B7</f>
        <v>301766.94999999995</v>
      </c>
      <c r="C6" s="45"/>
    </row>
    <row r="7" spans="1:3">
      <c r="A7" s="49" t="s">
        <v>616</v>
      </c>
      <c r="B7" s="50">
        <v>190406.84</v>
      </c>
      <c r="C7" s="51"/>
    </row>
    <row r="8" spans="1:3">
      <c r="A8" s="47" t="s">
        <v>617</v>
      </c>
      <c r="B8" s="52">
        <f>B7/B5</f>
        <v>0.38686911791869294</v>
      </c>
      <c r="C8" s="45"/>
    </row>
    <row r="9" spans="1:3">
      <c r="A9" s="53"/>
      <c r="B9" s="54"/>
      <c r="C9" s="45"/>
    </row>
    <row r="10" spans="1:3">
      <c r="A10" s="55" t="s">
        <v>618</v>
      </c>
      <c r="B10" s="56">
        <f>B8*0.05</f>
        <v>1.9343455895934648E-2</v>
      </c>
      <c r="C10" s="45"/>
    </row>
    <row r="11" spans="1:3">
      <c r="A11" s="57"/>
      <c r="B11" s="58"/>
      <c r="C11" s="45"/>
    </row>
    <row r="12" spans="1:3">
      <c r="A12" s="59"/>
      <c r="B12" s="58"/>
      <c r="C12" s="45"/>
    </row>
    <row r="13" spans="1:3">
      <c r="A13" s="46"/>
      <c r="B13" s="58"/>
      <c r="C13" s="45"/>
    </row>
    <row r="14" spans="1:3">
      <c r="A14" s="203" t="s">
        <v>619</v>
      </c>
      <c r="B14" s="203"/>
      <c r="C14" s="45"/>
    </row>
    <row r="15" spans="1:3">
      <c r="A15" s="203" t="s">
        <v>620</v>
      </c>
      <c r="B15" s="203"/>
      <c r="C15" s="45"/>
    </row>
    <row r="16" spans="1:3">
      <c r="A16" s="46"/>
      <c r="B16" s="45"/>
      <c r="C16" s="45"/>
    </row>
    <row r="17" spans="1:3">
      <c r="A17" s="46"/>
      <c r="B17" s="45"/>
      <c r="C17" s="45"/>
    </row>
    <row r="18" spans="1:3">
      <c r="A18" s="60" t="s">
        <v>621</v>
      </c>
      <c r="B18" s="45"/>
      <c r="C18" s="45" t="b">
        <f>FALSE()</f>
        <v>0</v>
      </c>
    </row>
    <row r="19" spans="1:3">
      <c r="A19" s="60"/>
      <c r="B19" s="45"/>
      <c r="C19" s="45"/>
    </row>
    <row r="20" spans="1:3">
      <c r="A20" s="60" t="s">
        <v>622</v>
      </c>
      <c r="B20" s="45"/>
      <c r="C20" s="109" t="b">
        <v>1</v>
      </c>
    </row>
  </sheetData>
  <mergeCells count="4">
    <mergeCell ref="A2:B2"/>
    <mergeCell ref="A4:B4"/>
    <mergeCell ref="A14:B14"/>
    <mergeCell ref="A15:B15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Roman,Normal"&amp;Kffffff&amp;A</oddHeader>
    <oddFooter>&amp;C&amp;"Times New Roman,Normal"&amp;KffffffPágina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50"/>
  <sheetViews>
    <sheetView view="pageBreakPreview" zoomScaleNormal="100" zoomScaleSheetLayoutView="100" workbookViewId="0">
      <selection activeCell="B8" sqref="B8:C8"/>
    </sheetView>
  </sheetViews>
  <sheetFormatPr defaultColWidth="8.09765625" defaultRowHeight="15"/>
  <cols>
    <col min="1" max="1" width="11.59765625" style="92" customWidth="1"/>
    <col min="2" max="2" width="48.09765625" style="92" customWidth="1"/>
    <col min="3" max="3" width="9.796875" style="92" customWidth="1"/>
    <col min="4" max="4" width="11.296875" style="92" customWidth="1"/>
    <col min="5" max="257" width="8.09765625" style="92"/>
    <col min="258" max="258" width="48.09765625" style="92" customWidth="1"/>
    <col min="259" max="259" width="9.796875" style="92" customWidth="1"/>
    <col min="260" max="513" width="8.09765625" style="92"/>
    <col min="514" max="514" width="48.09765625" style="92" customWidth="1"/>
    <col min="515" max="515" width="9.796875" style="92" customWidth="1"/>
    <col min="516" max="769" width="8.09765625" style="92"/>
    <col min="770" max="770" width="48.09765625" style="92" customWidth="1"/>
    <col min="771" max="771" width="9.796875" style="92" customWidth="1"/>
    <col min="772" max="1024" width="8.09765625" style="92"/>
    <col min="1025" max="16384" width="8.09765625" style="104"/>
  </cols>
  <sheetData>
    <row r="1" spans="1:4" ht="15.75" customHeight="1">
      <c r="A1" s="204"/>
      <c r="B1" s="205" t="s">
        <v>0</v>
      </c>
      <c r="C1" s="205"/>
    </row>
    <row r="2" spans="1:4" ht="15" customHeight="1">
      <c r="A2" s="204"/>
      <c r="B2" s="206" t="s">
        <v>1</v>
      </c>
      <c r="C2" s="206"/>
    </row>
    <row r="3" spans="1:4" ht="15" customHeight="1">
      <c r="A3" s="204"/>
      <c r="B3" s="206" t="s">
        <v>2</v>
      </c>
      <c r="C3" s="206"/>
    </row>
    <row r="4" spans="1:4" ht="15" customHeight="1">
      <c r="A4" s="204"/>
      <c r="B4" s="206" t="s">
        <v>3</v>
      </c>
      <c r="C4" s="206"/>
    </row>
    <row r="5" spans="1:4">
      <c r="A5" s="204"/>
      <c r="B5" s="206"/>
      <c r="C5" s="206"/>
    </row>
    <row r="6" spans="1:4" ht="15.75" customHeight="1">
      <c r="A6" s="204"/>
      <c r="B6" s="205" t="s">
        <v>85</v>
      </c>
      <c r="C6" s="205"/>
    </row>
    <row r="7" spans="1:4" ht="15" customHeight="1">
      <c r="A7" s="204"/>
      <c r="B7" s="206" t="s">
        <v>780</v>
      </c>
      <c r="C7" s="206"/>
    </row>
    <row r="8" spans="1:4" ht="15.75" customHeight="1">
      <c r="A8" s="204"/>
      <c r="B8" s="205" t="s">
        <v>642</v>
      </c>
      <c r="C8" s="205"/>
    </row>
    <row r="9" spans="1:4">
      <c r="A9" s="208"/>
      <c r="B9" s="208"/>
      <c r="C9" s="208"/>
      <c r="D9" s="208"/>
    </row>
    <row r="10" spans="1:4" ht="17.649999999999999" customHeight="1">
      <c r="A10" s="209" t="s">
        <v>708</v>
      </c>
      <c r="B10" s="209"/>
      <c r="C10" s="209"/>
      <c r="D10" s="209"/>
    </row>
    <row r="11" spans="1:4" ht="19.5" customHeight="1">
      <c r="A11" s="210" t="s">
        <v>643</v>
      </c>
      <c r="B11" s="211" t="s">
        <v>568</v>
      </c>
      <c r="C11" s="212" t="s">
        <v>644</v>
      </c>
      <c r="D11" s="212" t="s">
        <v>645</v>
      </c>
    </row>
    <row r="12" spans="1:4" ht="17.25" customHeight="1">
      <c r="A12" s="210"/>
      <c r="B12" s="211"/>
      <c r="C12" s="212"/>
      <c r="D12" s="212"/>
    </row>
    <row r="13" spans="1:4" ht="17.649999999999999" customHeight="1">
      <c r="A13" s="213" t="s">
        <v>646</v>
      </c>
      <c r="B13" s="213"/>
      <c r="C13" s="213"/>
      <c r="D13" s="213"/>
    </row>
    <row r="14" spans="1:4">
      <c r="A14" s="93" t="s">
        <v>647</v>
      </c>
      <c r="B14" s="94" t="s">
        <v>648</v>
      </c>
      <c r="C14" s="95">
        <v>0</v>
      </c>
      <c r="D14" s="95">
        <v>0</v>
      </c>
    </row>
    <row r="15" spans="1:4">
      <c r="A15" s="96" t="s">
        <v>649</v>
      </c>
      <c r="B15" s="97" t="s">
        <v>650</v>
      </c>
      <c r="C15" s="98">
        <v>1.4999999999999999E-2</v>
      </c>
      <c r="D15" s="98">
        <v>1.4999999999999999E-2</v>
      </c>
    </row>
    <row r="16" spans="1:4">
      <c r="A16" s="93" t="s">
        <v>651</v>
      </c>
      <c r="B16" s="94" t="s">
        <v>652</v>
      </c>
      <c r="C16" s="95">
        <v>0.01</v>
      </c>
      <c r="D16" s="95">
        <v>0.01</v>
      </c>
    </row>
    <row r="17" spans="1:4">
      <c r="A17" s="96" t="s">
        <v>653</v>
      </c>
      <c r="B17" s="97" t="s">
        <v>654</v>
      </c>
      <c r="C17" s="98">
        <v>2E-3</v>
      </c>
      <c r="D17" s="98">
        <v>2E-3</v>
      </c>
    </row>
    <row r="18" spans="1:4">
      <c r="A18" s="93" t="s">
        <v>655</v>
      </c>
      <c r="B18" s="94" t="s">
        <v>656</v>
      </c>
      <c r="C18" s="95">
        <v>6.0000000000000001E-3</v>
      </c>
      <c r="D18" s="95">
        <v>6.0000000000000001E-3</v>
      </c>
    </row>
    <row r="19" spans="1:4">
      <c r="A19" s="96" t="s">
        <v>657</v>
      </c>
      <c r="B19" s="97" t="s">
        <v>658</v>
      </c>
      <c r="C19" s="98">
        <v>2.5000000000000001E-2</v>
      </c>
      <c r="D19" s="98">
        <v>2.5000000000000001E-2</v>
      </c>
    </row>
    <row r="20" spans="1:4">
      <c r="A20" s="93" t="s">
        <v>659</v>
      </c>
      <c r="B20" s="94" t="s">
        <v>660</v>
      </c>
      <c r="C20" s="95">
        <v>0.03</v>
      </c>
      <c r="D20" s="95">
        <v>0.03</v>
      </c>
    </row>
    <row r="21" spans="1:4">
      <c r="A21" s="96" t="s">
        <v>661</v>
      </c>
      <c r="B21" s="97" t="s">
        <v>662</v>
      </c>
      <c r="C21" s="98">
        <v>0.08</v>
      </c>
      <c r="D21" s="98">
        <v>0.08</v>
      </c>
    </row>
    <row r="22" spans="1:4">
      <c r="A22" s="93" t="s">
        <v>663</v>
      </c>
      <c r="B22" s="94" t="s">
        <v>664</v>
      </c>
      <c r="C22" s="95">
        <v>0</v>
      </c>
      <c r="D22" s="95">
        <v>0</v>
      </c>
    </row>
    <row r="23" spans="1:4" ht="15.75">
      <c r="A23" s="99" t="s">
        <v>665</v>
      </c>
      <c r="B23" s="99" t="s">
        <v>637</v>
      </c>
      <c r="C23" s="100">
        <f>SUM(C14:C22)</f>
        <v>0.16799999999999998</v>
      </c>
      <c r="D23" s="100">
        <f>SUM(D14:D22)</f>
        <v>0.16799999999999998</v>
      </c>
    </row>
    <row r="24" spans="1:4" ht="17.649999999999999" customHeight="1">
      <c r="A24" s="213" t="s">
        <v>666</v>
      </c>
      <c r="B24" s="213"/>
      <c r="C24" s="213"/>
      <c r="D24" s="213"/>
    </row>
    <row r="25" spans="1:4">
      <c r="A25" s="93" t="s">
        <v>667</v>
      </c>
      <c r="B25" s="94" t="s">
        <v>668</v>
      </c>
      <c r="C25" s="95">
        <v>0.18029999999999999</v>
      </c>
      <c r="D25" s="95" t="s">
        <v>669</v>
      </c>
    </row>
    <row r="26" spans="1:4">
      <c r="A26" s="96" t="s">
        <v>670</v>
      </c>
      <c r="B26" s="97" t="s">
        <v>671</v>
      </c>
      <c r="C26" s="98">
        <v>4.3099999999999999E-2</v>
      </c>
      <c r="D26" s="95" t="s">
        <v>669</v>
      </c>
    </row>
    <row r="27" spans="1:4">
      <c r="A27" s="93" t="s">
        <v>672</v>
      </c>
      <c r="B27" s="94" t="s">
        <v>673</v>
      </c>
      <c r="C27" s="95">
        <v>8.5000000000000006E-3</v>
      </c>
      <c r="D27" s="95">
        <v>6.4000000000000003E-3</v>
      </c>
    </row>
    <row r="28" spans="1:4">
      <c r="A28" s="96" t="s">
        <v>674</v>
      </c>
      <c r="B28" s="97" t="s">
        <v>675</v>
      </c>
      <c r="C28" s="98">
        <v>0.1106</v>
      </c>
      <c r="D28" s="98">
        <v>8.3299999999999999E-2</v>
      </c>
    </row>
    <row r="29" spans="1:4">
      <c r="A29" s="93" t="s">
        <v>676</v>
      </c>
      <c r="B29" s="94" t="s">
        <v>677</v>
      </c>
      <c r="C29" s="95">
        <v>5.9999999999999995E-4</v>
      </c>
      <c r="D29" s="95">
        <v>4.0000000000000002E-4</v>
      </c>
    </row>
    <row r="30" spans="1:4">
      <c r="A30" s="96" t="s">
        <v>678</v>
      </c>
      <c r="B30" s="97" t="s">
        <v>679</v>
      </c>
      <c r="C30" s="98">
        <v>7.4000000000000003E-3</v>
      </c>
      <c r="D30" s="98">
        <v>5.5999999999999999E-3</v>
      </c>
    </row>
    <row r="31" spans="1:4">
      <c r="A31" s="93" t="s">
        <v>680</v>
      </c>
      <c r="B31" s="94" t="s">
        <v>681</v>
      </c>
      <c r="C31" s="95">
        <v>2.06E-2</v>
      </c>
      <c r="D31" s="95" t="s">
        <v>669</v>
      </c>
    </row>
    <row r="32" spans="1:4">
      <c r="A32" s="96" t="s">
        <v>682</v>
      </c>
      <c r="B32" s="97" t="s">
        <v>683</v>
      </c>
      <c r="C32" s="98">
        <v>1E-3</v>
      </c>
      <c r="D32" s="98">
        <v>8.0000000000000004E-4</v>
      </c>
    </row>
    <row r="33" spans="1:4">
      <c r="A33" s="93" t="s">
        <v>684</v>
      </c>
      <c r="B33" s="94" t="s">
        <v>685</v>
      </c>
      <c r="C33" s="95">
        <v>0.1129</v>
      </c>
      <c r="D33" s="95">
        <v>8.5099999999999995E-2</v>
      </c>
    </row>
    <row r="34" spans="1:4">
      <c r="A34" s="96" t="s">
        <v>686</v>
      </c>
      <c r="B34" s="97" t="s">
        <v>687</v>
      </c>
      <c r="C34" s="98">
        <v>4.0000000000000002E-4</v>
      </c>
      <c r="D34" s="98">
        <v>2.9999999999999997E-4</v>
      </c>
    </row>
    <row r="35" spans="1:4" ht="15.75">
      <c r="A35" s="101" t="s">
        <v>688</v>
      </c>
      <c r="B35" s="101" t="s">
        <v>637</v>
      </c>
      <c r="C35" s="102">
        <f>SUM(C25:C34)</f>
        <v>0.48540000000000005</v>
      </c>
      <c r="D35" s="102">
        <f>SUM(D25:D34)</f>
        <v>0.18189999999999998</v>
      </c>
    </row>
    <row r="36" spans="1:4" ht="17.649999999999999" customHeight="1">
      <c r="A36" s="213" t="s">
        <v>689</v>
      </c>
      <c r="B36" s="213"/>
      <c r="C36" s="213"/>
      <c r="D36" s="213"/>
    </row>
    <row r="37" spans="1:4">
      <c r="A37" s="93" t="s">
        <v>690</v>
      </c>
      <c r="B37" s="94" t="s">
        <v>691</v>
      </c>
      <c r="C37" s="95">
        <v>4.5699999999999998E-2</v>
      </c>
      <c r="D37" s="95">
        <v>3.4500000000000003E-2</v>
      </c>
    </row>
    <row r="38" spans="1:4">
      <c r="A38" s="96" t="s">
        <v>692</v>
      </c>
      <c r="B38" s="97" t="s">
        <v>693</v>
      </c>
      <c r="C38" s="98">
        <v>1.1000000000000001E-3</v>
      </c>
      <c r="D38" s="98">
        <v>8.0000000000000004E-4</v>
      </c>
    </row>
    <row r="39" spans="1:4">
      <c r="A39" s="93" t="s">
        <v>694</v>
      </c>
      <c r="B39" s="94" t="s">
        <v>695</v>
      </c>
      <c r="C39" s="95">
        <v>3.3099999999999997E-2</v>
      </c>
      <c r="D39" s="95">
        <v>2.5000000000000001E-2</v>
      </c>
    </row>
    <row r="40" spans="1:4">
      <c r="A40" s="96" t="s">
        <v>696</v>
      </c>
      <c r="B40" s="97" t="s">
        <v>697</v>
      </c>
      <c r="C40" s="98">
        <v>2.6100000000000002E-2</v>
      </c>
      <c r="D40" s="98">
        <v>1.9599999999999999E-2</v>
      </c>
    </row>
    <row r="41" spans="1:4">
      <c r="A41" s="93" t="s">
        <v>698</v>
      </c>
      <c r="B41" s="94" t="s">
        <v>699</v>
      </c>
      <c r="C41" s="95">
        <v>3.8E-3</v>
      </c>
      <c r="D41" s="95">
        <v>2.8999999999999998E-3</v>
      </c>
    </row>
    <row r="42" spans="1:4" ht="15.75">
      <c r="A42" s="99" t="s">
        <v>700</v>
      </c>
      <c r="B42" s="99" t="s">
        <v>637</v>
      </c>
      <c r="C42" s="100">
        <f>SUM(C37:C41)</f>
        <v>0.10979999999999999</v>
      </c>
      <c r="D42" s="100">
        <f>SUM(D37:D41)</f>
        <v>8.2799999999999999E-2</v>
      </c>
    </row>
    <row r="43" spans="1:4" ht="17.649999999999999" customHeight="1">
      <c r="A43" s="213" t="s">
        <v>701</v>
      </c>
      <c r="B43" s="213"/>
      <c r="C43" s="213"/>
      <c r="D43" s="213"/>
    </row>
    <row r="44" spans="1:4">
      <c r="A44" s="93" t="s">
        <v>702</v>
      </c>
      <c r="B44" s="94" t="s">
        <v>703</v>
      </c>
      <c r="C44" s="95">
        <f>ROUND(C23*C35,4)</f>
        <v>8.1500000000000003E-2</v>
      </c>
      <c r="D44" s="95">
        <f>ROUND(D23*D35,4)</f>
        <v>3.0599999999999999E-2</v>
      </c>
    </row>
    <row r="45" spans="1:4" ht="30">
      <c r="A45" s="96" t="s">
        <v>704</v>
      </c>
      <c r="B45" s="97" t="s">
        <v>705</v>
      </c>
      <c r="C45" s="98">
        <f>ROUND(C23*C38+C21*C37,4)</f>
        <v>3.8E-3</v>
      </c>
      <c r="D45" s="98">
        <f>ROUND(D23*D38+D21*D37,4)</f>
        <v>2.8999999999999998E-3</v>
      </c>
    </row>
    <row r="46" spans="1:4" ht="15.75">
      <c r="A46" s="101" t="s">
        <v>706</v>
      </c>
      <c r="B46" s="101" t="s">
        <v>637</v>
      </c>
      <c r="C46" s="100">
        <f>SUM(C44:C45)</f>
        <v>8.5300000000000001E-2</v>
      </c>
      <c r="D46" s="100">
        <f>SUM(D44:D45)</f>
        <v>3.3500000000000002E-2</v>
      </c>
    </row>
    <row r="47" spans="1:4" ht="17.649999999999999" customHeight="1">
      <c r="A47" s="214" t="s">
        <v>707</v>
      </c>
      <c r="B47" s="214"/>
      <c r="C47" s="103">
        <f>C23+C35+C42+C46</f>
        <v>0.84850000000000003</v>
      </c>
      <c r="D47" s="103">
        <f>D23+D35+D42+D46</f>
        <v>0.46619999999999995</v>
      </c>
    </row>
    <row r="50" spans="1:4">
      <c r="A50" s="207"/>
      <c r="B50" s="207"/>
      <c r="C50" s="207"/>
      <c r="D50" s="207"/>
    </row>
  </sheetData>
  <mergeCells count="21">
    <mergeCell ref="A50:D50"/>
    <mergeCell ref="A9:D9"/>
    <mergeCell ref="A10:D10"/>
    <mergeCell ref="A11:A12"/>
    <mergeCell ref="B11:B12"/>
    <mergeCell ref="C11:C12"/>
    <mergeCell ref="D11:D12"/>
    <mergeCell ref="A13:D13"/>
    <mergeCell ref="A24:D24"/>
    <mergeCell ref="A36:D36"/>
    <mergeCell ref="A43:D43"/>
    <mergeCell ref="A47:B47"/>
    <mergeCell ref="A1:A8"/>
    <mergeCell ref="B1:C1"/>
    <mergeCell ref="B2:C2"/>
    <mergeCell ref="B3:C3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scale="79" orientation="portrait" horizontalDpi="300" verticalDpi="300" r:id="rId1"/>
  <headerFooter>
    <oddHeader>&amp;C&amp;"Times New Roman,Normal"&amp;A</oddHeader>
    <oddFooter>&amp;C&amp;"Times New Roman,Normal"Página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81"/>
  <sheetViews>
    <sheetView zoomScale="55" zoomScaleNormal="55" workbookViewId="0">
      <selection activeCell="B55" sqref="B55"/>
    </sheetView>
  </sheetViews>
  <sheetFormatPr defaultColWidth="10.5" defaultRowHeight="15"/>
  <cols>
    <col min="1" max="1" width="9.19921875" style="66" bestFit="1" customWidth="1"/>
    <col min="2" max="2" width="17.296875" style="69" customWidth="1"/>
    <col min="3" max="3" width="52.09765625" style="66" customWidth="1"/>
    <col min="4" max="4" width="8.796875" style="66" bestFit="1" customWidth="1"/>
    <col min="5" max="5" width="11.8984375" style="66" bestFit="1" customWidth="1"/>
    <col min="6" max="6" width="12.59765625" style="66" customWidth="1"/>
    <col min="7" max="7" width="18.69921875" style="66" customWidth="1"/>
    <col min="8" max="8" width="12.09765625" style="66" customWidth="1"/>
    <col min="9" max="9" width="18.796875" style="62" customWidth="1"/>
    <col min="10" max="10" width="8.796875" style="67" bestFit="1" customWidth="1"/>
    <col min="11" max="11" width="11.69921875" style="66" bestFit="1" customWidth="1"/>
    <col min="12" max="12" width="7.8984375" style="62" customWidth="1"/>
    <col min="13" max="13" width="9.19921875" style="62" customWidth="1"/>
    <col min="14" max="16384" width="10.5" style="66"/>
  </cols>
  <sheetData>
    <row r="1" spans="1:13" s="67" customFormat="1" ht="15.75">
      <c r="A1" s="144"/>
      <c r="B1" s="144"/>
      <c r="C1" s="65" t="s">
        <v>0</v>
      </c>
      <c r="D1" s="65"/>
      <c r="E1" s="65"/>
      <c r="F1" s="65"/>
      <c r="G1" s="65"/>
      <c r="H1" s="66"/>
      <c r="I1" s="62"/>
      <c r="K1" s="66"/>
      <c r="L1" s="62"/>
      <c r="M1" s="62"/>
    </row>
    <row r="2" spans="1:13" s="67" customFormat="1">
      <c r="A2" s="144"/>
      <c r="B2" s="144"/>
      <c r="C2" s="64" t="s">
        <v>1</v>
      </c>
      <c r="D2" s="64"/>
      <c r="E2" s="64"/>
      <c r="F2" s="64"/>
      <c r="G2" s="64"/>
      <c r="H2" s="66"/>
      <c r="I2" s="62"/>
      <c r="K2" s="66"/>
      <c r="L2" s="62"/>
      <c r="M2" s="62"/>
    </row>
    <row r="3" spans="1:13" s="67" customFormat="1">
      <c r="A3" s="144"/>
      <c r="B3" s="144"/>
      <c r="C3" s="64" t="s">
        <v>2</v>
      </c>
      <c r="D3" s="64"/>
      <c r="E3" s="64"/>
      <c r="F3" s="64"/>
      <c r="G3" s="64"/>
      <c r="H3" s="66"/>
      <c r="I3" s="62"/>
      <c r="K3" s="66"/>
      <c r="L3" s="62"/>
      <c r="M3" s="62"/>
    </row>
    <row r="4" spans="1:13" s="67" customFormat="1">
      <c r="A4" s="144"/>
      <c r="B4" s="144"/>
      <c r="C4" s="64" t="s">
        <v>3</v>
      </c>
      <c r="D4" s="64"/>
      <c r="E4" s="64"/>
      <c r="F4" s="64"/>
      <c r="G4" s="64"/>
      <c r="H4" s="66"/>
      <c r="I4" s="62"/>
      <c r="K4" s="66"/>
      <c r="L4" s="62"/>
      <c r="M4" s="62"/>
    </row>
    <row r="5" spans="1:13" s="67" customFormat="1">
      <c r="A5" s="144"/>
      <c r="B5" s="144"/>
      <c r="C5" s="63"/>
      <c r="D5" s="63"/>
      <c r="E5" s="63"/>
      <c r="F5" s="63"/>
      <c r="G5" s="63"/>
      <c r="H5" s="66"/>
      <c r="I5" s="62"/>
      <c r="K5" s="66"/>
      <c r="L5" s="62"/>
      <c r="M5" s="62"/>
    </row>
    <row r="6" spans="1:13" s="67" customFormat="1" ht="15.75">
      <c r="A6" s="144"/>
      <c r="B6" s="144"/>
      <c r="C6" s="65" t="s">
        <v>85</v>
      </c>
      <c r="D6" s="64"/>
      <c r="E6" s="64"/>
      <c r="F6" s="64"/>
      <c r="G6" s="64"/>
      <c r="H6" s="66"/>
      <c r="I6" s="62"/>
      <c r="K6" s="66"/>
      <c r="L6" s="62"/>
      <c r="M6" s="62"/>
    </row>
    <row r="7" spans="1:13" s="67" customFormat="1" ht="15.75">
      <c r="A7" s="144"/>
      <c r="B7" s="144"/>
      <c r="C7" s="64" t="s">
        <v>781</v>
      </c>
      <c r="D7" s="65"/>
      <c r="E7" s="65"/>
      <c r="F7" s="65"/>
      <c r="G7" s="65"/>
      <c r="H7" s="66"/>
      <c r="I7" s="62"/>
      <c r="K7" s="66"/>
      <c r="L7" s="62"/>
      <c r="M7" s="62"/>
    </row>
    <row r="8" spans="1:13" s="67" customFormat="1" ht="15.75">
      <c r="A8" s="144"/>
      <c r="B8" s="144"/>
      <c r="C8" s="65" t="s">
        <v>713</v>
      </c>
      <c r="D8" s="65"/>
      <c r="E8" s="65"/>
      <c r="F8" s="65"/>
      <c r="G8" s="65"/>
      <c r="H8" s="66"/>
      <c r="I8" s="62"/>
      <c r="K8" s="66"/>
      <c r="L8" s="62"/>
      <c r="M8" s="62"/>
    </row>
    <row r="9" spans="1:13" s="67" customFormat="1" ht="31.5">
      <c r="A9" s="81" t="s">
        <v>634</v>
      </c>
      <c r="B9" s="81" t="s">
        <v>7</v>
      </c>
      <c r="C9" s="81" t="s">
        <v>8</v>
      </c>
      <c r="D9" s="81" t="s">
        <v>633</v>
      </c>
      <c r="E9" s="81" t="s">
        <v>9</v>
      </c>
      <c r="F9" s="81" t="s">
        <v>10</v>
      </c>
      <c r="G9" s="81" t="s">
        <v>11</v>
      </c>
      <c r="H9" s="81" t="s">
        <v>635</v>
      </c>
      <c r="I9" s="81" t="s">
        <v>636</v>
      </c>
      <c r="J9" s="81" t="s">
        <v>709</v>
      </c>
      <c r="K9" s="81" t="s">
        <v>710</v>
      </c>
      <c r="L9" s="81" t="s">
        <v>711</v>
      </c>
      <c r="M9" s="81" t="s">
        <v>712</v>
      </c>
    </row>
    <row r="10" spans="1:13" s="67" customFormat="1" ht="45">
      <c r="A10" s="72" t="s">
        <v>472</v>
      </c>
      <c r="B10" s="70" t="s">
        <v>191</v>
      </c>
      <c r="C10" s="70" t="s">
        <v>54</v>
      </c>
      <c r="D10" s="71" t="s">
        <v>19</v>
      </c>
      <c r="E10" s="73">
        <v>752.01</v>
      </c>
      <c r="F10" s="74">
        <v>250.25</v>
      </c>
      <c r="G10" s="74">
        <f t="shared" ref="G10:G41" si="0">ROUND(E10*F10,2)</f>
        <v>188190.5</v>
      </c>
      <c r="H10" s="74">
        <f>ROUND((1+'Orçamento com BDI'!$F$10)*F10,2)</f>
        <v>319.69</v>
      </c>
      <c r="I10" s="74">
        <f t="shared" ref="I10:I41" si="1">ROUND(E10*H10,2)</f>
        <v>240410.08</v>
      </c>
      <c r="J10" s="105">
        <f t="shared" ref="J10:J41" si="2">I10/$I$80</f>
        <v>0.38236801333664067</v>
      </c>
      <c r="K10" s="106">
        <f>J10</f>
        <v>0.38236801333664067</v>
      </c>
      <c r="L10" s="108" t="s">
        <v>665</v>
      </c>
      <c r="M10" s="72">
        <v>1</v>
      </c>
    </row>
    <row r="11" spans="1:13" s="67" customFormat="1" ht="45">
      <c r="A11" s="72" t="s">
        <v>488</v>
      </c>
      <c r="B11" s="70" t="s">
        <v>200</v>
      </c>
      <c r="C11" s="70" t="s">
        <v>57</v>
      </c>
      <c r="D11" s="71" t="s">
        <v>24</v>
      </c>
      <c r="E11" s="73">
        <v>993.26</v>
      </c>
      <c r="F11" s="74">
        <v>40.94</v>
      </c>
      <c r="G11" s="74">
        <f t="shared" si="0"/>
        <v>40664.06</v>
      </c>
      <c r="H11" s="74">
        <f>ROUND((1+'Orçamento com BDI'!$F$10)*F11,2)</f>
        <v>52.3</v>
      </c>
      <c r="I11" s="74">
        <f t="shared" si="1"/>
        <v>51947.5</v>
      </c>
      <c r="J11" s="105">
        <f t="shared" si="2"/>
        <v>8.2621587134803748E-2</v>
      </c>
      <c r="K11" s="106">
        <f>K10+J11</f>
        <v>0.46498960047144444</v>
      </c>
      <c r="L11" s="108" t="s">
        <v>665</v>
      </c>
      <c r="M11" s="72">
        <v>2</v>
      </c>
    </row>
    <row r="12" spans="1:13" s="67" customFormat="1" ht="45">
      <c r="A12" s="72" t="s">
        <v>517</v>
      </c>
      <c r="B12" s="70" t="s">
        <v>209</v>
      </c>
      <c r="C12" s="70" t="s">
        <v>61</v>
      </c>
      <c r="D12" s="71" t="s">
        <v>19</v>
      </c>
      <c r="E12" s="73">
        <v>576.04</v>
      </c>
      <c r="F12" s="74">
        <v>51.67</v>
      </c>
      <c r="G12" s="74">
        <f t="shared" si="0"/>
        <v>29763.99</v>
      </c>
      <c r="H12" s="74">
        <f>ROUND((1+'Orçamento com BDI'!$F$10)*F12,2)</f>
        <v>66.010000000000005</v>
      </c>
      <c r="I12" s="74">
        <f t="shared" si="1"/>
        <v>38024.400000000001</v>
      </c>
      <c r="J12" s="105">
        <f t="shared" si="2"/>
        <v>6.0477140918208418E-2</v>
      </c>
      <c r="K12" s="106">
        <f t="shared" ref="K12:K75" si="3">K11+J12</f>
        <v>0.52546674138965288</v>
      </c>
      <c r="L12" s="108" t="s">
        <v>665</v>
      </c>
      <c r="M12" s="72">
        <v>3</v>
      </c>
    </row>
    <row r="13" spans="1:13" s="67" customFormat="1" ht="45">
      <c r="A13" s="72" t="s">
        <v>475</v>
      </c>
      <c r="B13" s="70" t="s">
        <v>197</v>
      </c>
      <c r="C13" s="70" t="s">
        <v>55</v>
      </c>
      <c r="D13" s="71" t="s">
        <v>19</v>
      </c>
      <c r="E13" s="73">
        <v>242.49</v>
      </c>
      <c r="F13" s="74">
        <v>115.3</v>
      </c>
      <c r="G13" s="74">
        <f t="shared" si="0"/>
        <v>27959.1</v>
      </c>
      <c r="H13" s="74">
        <f>ROUND((1+'Orçamento com BDI'!$F$10)*F13,2)</f>
        <v>147.30000000000001</v>
      </c>
      <c r="I13" s="74">
        <f t="shared" si="1"/>
        <v>35718.78</v>
      </c>
      <c r="J13" s="105">
        <f t="shared" si="2"/>
        <v>5.6810092769024219E-2</v>
      </c>
      <c r="K13" s="106">
        <f t="shared" si="3"/>
        <v>0.58227683415867715</v>
      </c>
      <c r="L13" s="107" t="s">
        <v>688</v>
      </c>
      <c r="M13" s="72">
        <v>4</v>
      </c>
    </row>
    <row r="14" spans="1:13" s="67" customFormat="1">
      <c r="A14" s="72" t="s">
        <v>260</v>
      </c>
      <c r="B14" s="70" t="s">
        <v>90</v>
      </c>
      <c r="C14" s="70" t="s">
        <v>12</v>
      </c>
      <c r="D14" s="71" t="s">
        <v>13</v>
      </c>
      <c r="E14" s="73">
        <v>1</v>
      </c>
      <c r="F14" s="74">
        <v>27307.38</v>
      </c>
      <c r="G14" s="74">
        <f t="shared" si="0"/>
        <v>27307.38</v>
      </c>
      <c r="H14" s="74">
        <f>ROUND((1+'Orçamento com BDI'!$F$10)*F14,2)</f>
        <v>34885.18</v>
      </c>
      <c r="I14" s="74">
        <f t="shared" si="1"/>
        <v>34885.18</v>
      </c>
      <c r="J14" s="105">
        <f t="shared" si="2"/>
        <v>5.5484266597686377E-2</v>
      </c>
      <c r="K14" s="106">
        <f t="shared" si="3"/>
        <v>0.6377611007563635</v>
      </c>
      <c r="L14" s="107" t="s">
        <v>688</v>
      </c>
      <c r="M14" s="72">
        <v>5</v>
      </c>
    </row>
    <row r="15" spans="1:13" s="67" customFormat="1" ht="45">
      <c r="A15" s="72" t="s">
        <v>518</v>
      </c>
      <c r="B15" s="70">
        <v>98565</v>
      </c>
      <c r="C15" s="70" t="s">
        <v>62</v>
      </c>
      <c r="D15" s="71" t="s">
        <v>19</v>
      </c>
      <c r="E15" s="73">
        <v>576.04</v>
      </c>
      <c r="F15" s="74">
        <v>46.75</v>
      </c>
      <c r="G15" s="74">
        <f t="shared" si="0"/>
        <v>26929.87</v>
      </c>
      <c r="H15" s="74">
        <f>ROUND((1+'Orçamento com BDI'!$F$10)*F15,2)</f>
        <v>59.72</v>
      </c>
      <c r="I15" s="74">
        <f t="shared" si="1"/>
        <v>34401.11</v>
      </c>
      <c r="J15" s="105">
        <f t="shared" si="2"/>
        <v>5.4714361757523824E-2</v>
      </c>
      <c r="K15" s="106">
        <f t="shared" si="3"/>
        <v>0.69247546251388736</v>
      </c>
      <c r="L15" s="107" t="s">
        <v>688</v>
      </c>
      <c r="M15" s="72">
        <v>6</v>
      </c>
    </row>
    <row r="16" spans="1:13" s="67" customFormat="1" ht="60">
      <c r="A16" s="72" t="s">
        <v>516</v>
      </c>
      <c r="B16" s="70">
        <v>87745</v>
      </c>
      <c r="C16" s="70" t="s">
        <v>60</v>
      </c>
      <c r="D16" s="71" t="s">
        <v>19</v>
      </c>
      <c r="E16" s="73">
        <v>576.04</v>
      </c>
      <c r="F16" s="74">
        <v>45.52</v>
      </c>
      <c r="G16" s="74">
        <f t="shared" si="0"/>
        <v>26221.34</v>
      </c>
      <c r="H16" s="74">
        <f>ROUND((1+'Orçamento com BDI'!$F$10)*F16,2)</f>
        <v>58.15</v>
      </c>
      <c r="I16" s="74">
        <f t="shared" si="1"/>
        <v>33496.730000000003</v>
      </c>
      <c r="J16" s="105">
        <f t="shared" si="2"/>
        <v>5.3275961238288566E-2</v>
      </c>
      <c r="K16" s="106">
        <f t="shared" si="3"/>
        <v>0.74575142375217596</v>
      </c>
      <c r="L16" s="107" t="s">
        <v>688</v>
      </c>
      <c r="M16" s="72">
        <v>7</v>
      </c>
    </row>
    <row r="17" spans="1:13" s="67" customFormat="1" ht="30">
      <c r="A17" s="72" t="s">
        <v>548</v>
      </c>
      <c r="B17" s="70" t="s">
        <v>242</v>
      </c>
      <c r="C17" s="70" t="s">
        <v>81</v>
      </c>
      <c r="D17" s="71" t="s">
        <v>19</v>
      </c>
      <c r="E17" s="73">
        <v>72.959999999999994</v>
      </c>
      <c r="F17" s="74">
        <v>352.93</v>
      </c>
      <c r="G17" s="74">
        <f t="shared" si="0"/>
        <v>25749.77</v>
      </c>
      <c r="H17" s="74">
        <f>ROUND((1+'Orçamento com BDI'!$F$10)*F17,2)</f>
        <v>450.87</v>
      </c>
      <c r="I17" s="74">
        <f t="shared" si="1"/>
        <v>32895.480000000003</v>
      </c>
      <c r="J17" s="105">
        <f t="shared" si="2"/>
        <v>5.2319683664491926E-2</v>
      </c>
      <c r="K17" s="106">
        <f t="shared" si="3"/>
        <v>0.79807110741666787</v>
      </c>
      <c r="L17" s="107" t="s">
        <v>688</v>
      </c>
      <c r="M17" s="72">
        <v>8</v>
      </c>
    </row>
    <row r="18" spans="1:13" s="67" customFormat="1" ht="30">
      <c r="A18" s="72" t="s">
        <v>478</v>
      </c>
      <c r="B18" s="70">
        <v>98554</v>
      </c>
      <c r="C18" s="70" t="s">
        <v>56</v>
      </c>
      <c r="D18" s="71" t="s">
        <v>19</v>
      </c>
      <c r="E18" s="73">
        <v>227.91</v>
      </c>
      <c r="F18" s="74">
        <v>51.6</v>
      </c>
      <c r="G18" s="74">
        <f t="shared" si="0"/>
        <v>11760.16</v>
      </c>
      <c r="H18" s="74">
        <f>ROUND((1+'Orçamento com BDI'!$F$10)*F18,2)</f>
        <v>65.92</v>
      </c>
      <c r="I18" s="74">
        <f t="shared" si="1"/>
        <v>15023.83</v>
      </c>
      <c r="J18" s="105">
        <f t="shared" si="2"/>
        <v>2.3895137965127843E-2</v>
      </c>
      <c r="K18" s="106">
        <f t="shared" si="3"/>
        <v>0.82196624538179575</v>
      </c>
      <c r="L18" s="107" t="s">
        <v>688</v>
      </c>
      <c r="M18" s="72">
        <v>9</v>
      </c>
    </row>
    <row r="19" spans="1:13" s="67" customFormat="1" ht="45">
      <c r="A19" s="72" t="s">
        <v>519</v>
      </c>
      <c r="B19" s="70">
        <v>98566</v>
      </c>
      <c r="C19" s="70" t="s">
        <v>63</v>
      </c>
      <c r="D19" s="71" t="s">
        <v>19</v>
      </c>
      <c r="E19" s="73">
        <v>167.03</v>
      </c>
      <c r="F19" s="74">
        <v>58.61</v>
      </c>
      <c r="G19" s="74">
        <f t="shared" si="0"/>
        <v>9789.6299999999992</v>
      </c>
      <c r="H19" s="74">
        <f>ROUND((1+'Orçamento com BDI'!$F$10)*F19,2)</f>
        <v>74.87</v>
      </c>
      <c r="I19" s="74">
        <f t="shared" si="1"/>
        <v>12505.54</v>
      </c>
      <c r="J19" s="105">
        <f t="shared" si="2"/>
        <v>1.9889841913042473E-2</v>
      </c>
      <c r="K19" s="106">
        <f t="shared" si="3"/>
        <v>0.84185608729483818</v>
      </c>
      <c r="L19" s="72" t="s">
        <v>700</v>
      </c>
      <c r="M19" s="72">
        <v>10</v>
      </c>
    </row>
    <row r="20" spans="1:13" s="67" customFormat="1" ht="30">
      <c r="A20" s="72" t="s">
        <v>398</v>
      </c>
      <c r="B20" s="70" t="s">
        <v>157</v>
      </c>
      <c r="C20" s="70" t="s">
        <v>40</v>
      </c>
      <c r="D20" s="71" t="s">
        <v>41</v>
      </c>
      <c r="E20" s="73">
        <v>3</v>
      </c>
      <c r="F20" s="74">
        <v>3256</v>
      </c>
      <c r="G20" s="74">
        <f t="shared" si="0"/>
        <v>9768</v>
      </c>
      <c r="H20" s="74">
        <f>ROUND((1+'Orçamento com BDI'!$F$10)*F20,2)</f>
        <v>4159.54</v>
      </c>
      <c r="I20" s="74">
        <f t="shared" si="1"/>
        <v>12478.62</v>
      </c>
      <c r="J20" s="105">
        <f t="shared" si="2"/>
        <v>1.9847026125455601E-2</v>
      </c>
      <c r="K20" s="106">
        <f t="shared" si="3"/>
        <v>0.86170311342029382</v>
      </c>
      <c r="L20" s="72" t="s">
        <v>700</v>
      </c>
      <c r="M20" s="72">
        <v>11</v>
      </c>
    </row>
    <row r="21" spans="1:13" s="67" customFormat="1" ht="60">
      <c r="A21" s="72" t="s">
        <v>434</v>
      </c>
      <c r="B21" s="70">
        <v>87792</v>
      </c>
      <c r="C21" s="70" t="s">
        <v>45</v>
      </c>
      <c r="D21" s="71" t="s">
        <v>19</v>
      </c>
      <c r="E21" s="73">
        <v>195.97</v>
      </c>
      <c r="F21" s="74">
        <v>33.97</v>
      </c>
      <c r="G21" s="74">
        <f t="shared" si="0"/>
        <v>6657.1</v>
      </c>
      <c r="H21" s="74">
        <f>ROUND((1+'Orçamento com BDI'!$F$10)*F21,2)</f>
        <v>43.4</v>
      </c>
      <c r="I21" s="74">
        <f t="shared" si="1"/>
        <v>8505.1</v>
      </c>
      <c r="J21" s="105">
        <f t="shared" si="2"/>
        <v>1.3527212295879868E-2</v>
      </c>
      <c r="K21" s="106">
        <f t="shared" si="3"/>
        <v>0.87523032571617365</v>
      </c>
      <c r="L21" s="72" t="s">
        <v>700</v>
      </c>
      <c r="M21" s="72">
        <v>12</v>
      </c>
    </row>
    <row r="22" spans="1:13" s="67" customFormat="1" ht="30">
      <c r="A22" s="72" t="s">
        <v>352</v>
      </c>
      <c r="B22" s="70" t="s">
        <v>148</v>
      </c>
      <c r="C22" s="70" t="s">
        <v>29</v>
      </c>
      <c r="D22" s="71" t="s">
        <v>19</v>
      </c>
      <c r="E22" s="73">
        <v>977.66</v>
      </c>
      <c r="F22" s="74">
        <v>6.68</v>
      </c>
      <c r="G22" s="74">
        <f t="shared" si="0"/>
        <v>6530.77</v>
      </c>
      <c r="H22" s="74">
        <f>ROUND((1+'Orçamento com BDI'!$F$10)*F22,2)</f>
        <v>8.5299999999999994</v>
      </c>
      <c r="I22" s="74">
        <f t="shared" si="1"/>
        <v>8339.44</v>
      </c>
      <c r="J22" s="105">
        <f t="shared" si="2"/>
        <v>1.3263732973010594E-2</v>
      </c>
      <c r="K22" s="106">
        <f t="shared" si="3"/>
        <v>0.8884940586891843</v>
      </c>
      <c r="L22" s="72" t="s">
        <v>700</v>
      </c>
      <c r="M22" s="72">
        <v>13</v>
      </c>
    </row>
    <row r="23" spans="1:13" s="67" customFormat="1" ht="45">
      <c r="A23" s="72" t="s">
        <v>327</v>
      </c>
      <c r="B23" s="70">
        <v>104791</v>
      </c>
      <c r="C23" s="70" t="s">
        <v>785</v>
      </c>
      <c r="D23" s="71" t="s">
        <v>19</v>
      </c>
      <c r="E23" s="73">
        <v>1318.12</v>
      </c>
      <c r="F23" s="74">
        <v>4.2300000000000004</v>
      </c>
      <c r="G23" s="74">
        <f t="shared" si="0"/>
        <v>5575.65</v>
      </c>
      <c r="H23" s="74">
        <f>ROUND((1+'Orçamento com BDI'!$F$10)*F23,2)</f>
        <v>5.4</v>
      </c>
      <c r="I23" s="74">
        <f t="shared" si="1"/>
        <v>7117.85</v>
      </c>
      <c r="J23" s="105">
        <f t="shared" si="2"/>
        <v>1.1320815515423513E-2</v>
      </c>
      <c r="K23" s="106">
        <f t="shared" si="3"/>
        <v>0.89981487420460782</v>
      </c>
      <c r="L23" s="72" t="s">
        <v>700</v>
      </c>
      <c r="M23" s="72">
        <v>14</v>
      </c>
    </row>
    <row r="24" spans="1:13" s="67" customFormat="1" ht="30">
      <c r="A24" s="72" t="s">
        <v>563</v>
      </c>
      <c r="B24" s="70" t="s">
        <v>252</v>
      </c>
      <c r="C24" s="70" t="s">
        <v>83</v>
      </c>
      <c r="D24" s="71" t="s">
        <v>13</v>
      </c>
      <c r="E24" s="73">
        <v>13</v>
      </c>
      <c r="F24" s="74">
        <v>420</v>
      </c>
      <c r="G24" s="74">
        <f t="shared" si="0"/>
        <v>5460</v>
      </c>
      <c r="H24" s="74">
        <f>ROUND((1+'Orçamento com BDI'!$F$10)*F24,2)</f>
        <v>536.54999999999995</v>
      </c>
      <c r="I24" s="74">
        <f t="shared" si="1"/>
        <v>6975.15</v>
      </c>
      <c r="J24" s="105">
        <f t="shared" si="2"/>
        <v>1.1093853669634272E-2</v>
      </c>
      <c r="K24" s="106">
        <f t="shared" si="3"/>
        <v>0.91090872787424204</v>
      </c>
      <c r="L24" s="72" t="s">
        <v>700</v>
      </c>
      <c r="M24" s="72">
        <v>15</v>
      </c>
    </row>
    <row r="25" spans="1:13" s="67" customFormat="1" ht="30">
      <c r="A25" s="72" t="s">
        <v>555</v>
      </c>
      <c r="B25" s="70">
        <v>100205</v>
      </c>
      <c r="C25" s="70" t="s">
        <v>42</v>
      </c>
      <c r="D25" s="71" t="s">
        <v>43</v>
      </c>
      <c r="E25" s="73">
        <v>3.78</v>
      </c>
      <c r="F25" s="74">
        <v>1180.3399999999999</v>
      </c>
      <c r="G25" s="74">
        <f t="shared" si="0"/>
        <v>4461.6899999999996</v>
      </c>
      <c r="H25" s="74">
        <f>ROUND((1+'Orçamento com BDI'!$F$10)*F25,2)</f>
        <v>1507.88</v>
      </c>
      <c r="I25" s="74">
        <f t="shared" si="1"/>
        <v>5699.79</v>
      </c>
      <c r="J25" s="105">
        <f t="shared" si="2"/>
        <v>9.0654159706450368E-3</v>
      </c>
      <c r="K25" s="106">
        <f t="shared" si="3"/>
        <v>0.91997414384488707</v>
      </c>
      <c r="L25" s="72" t="s">
        <v>700</v>
      </c>
      <c r="M25" s="72">
        <v>16</v>
      </c>
    </row>
    <row r="26" spans="1:13" s="67" customFormat="1" ht="45">
      <c r="A26" s="72" t="s">
        <v>528</v>
      </c>
      <c r="B26" s="70">
        <v>91338</v>
      </c>
      <c r="C26" s="70" t="s">
        <v>65</v>
      </c>
      <c r="D26" s="71" t="s">
        <v>19</v>
      </c>
      <c r="E26" s="73">
        <v>3.78</v>
      </c>
      <c r="F26" s="74">
        <v>870.58</v>
      </c>
      <c r="G26" s="74">
        <f t="shared" si="0"/>
        <v>3290.79</v>
      </c>
      <c r="H26" s="74">
        <f>ROUND((1+'Orçamento com BDI'!$F$10)*F26,2)</f>
        <v>1112.17</v>
      </c>
      <c r="I26" s="74">
        <f t="shared" si="1"/>
        <v>4204</v>
      </c>
      <c r="J26" s="105">
        <f t="shared" si="2"/>
        <v>6.6863882249331534E-3</v>
      </c>
      <c r="K26" s="106">
        <f t="shared" si="3"/>
        <v>0.92666053206982024</v>
      </c>
      <c r="L26" s="72" t="s">
        <v>700</v>
      </c>
      <c r="M26" s="72">
        <v>17</v>
      </c>
    </row>
    <row r="27" spans="1:13" s="67" customFormat="1">
      <c r="A27" s="72" t="s">
        <v>280</v>
      </c>
      <c r="B27" s="70">
        <v>98459</v>
      </c>
      <c r="C27" s="70" t="s">
        <v>21</v>
      </c>
      <c r="D27" s="71" t="s">
        <v>19</v>
      </c>
      <c r="E27" s="73">
        <v>33.200000000000003</v>
      </c>
      <c r="F27" s="74">
        <v>92.7</v>
      </c>
      <c r="G27" s="74">
        <f t="shared" si="0"/>
        <v>3077.64</v>
      </c>
      <c r="H27" s="74">
        <f>ROUND((1+'Orçamento com BDI'!$F$10)*F27,2)</f>
        <v>118.42</v>
      </c>
      <c r="I27" s="74">
        <f t="shared" si="1"/>
        <v>3931.54</v>
      </c>
      <c r="J27" s="105">
        <f t="shared" si="2"/>
        <v>6.2530453762734747E-3</v>
      </c>
      <c r="K27" s="106">
        <f t="shared" si="3"/>
        <v>0.93291357744609371</v>
      </c>
      <c r="L27" s="72" t="s">
        <v>700</v>
      </c>
      <c r="M27" s="72">
        <v>18</v>
      </c>
    </row>
    <row r="28" spans="1:13" s="67" customFormat="1" ht="45">
      <c r="A28" s="72" t="s">
        <v>383</v>
      </c>
      <c r="B28" s="70" t="s">
        <v>151</v>
      </c>
      <c r="C28" s="70" t="s">
        <v>36</v>
      </c>
      <c r="D28" s="71" t="s">
        <v>19</v>
      </c>
      <c r="E28" s="73">
        <v>956.3</v>
      </c>
      <c r="F28" s="74">
        <v>2.86</v>
      </c>
      <c r="G28" s="74">
        <f t="shared" si="0"/>
        <v>2735.02</v>
      </c>
      <c r="H28" s="74">
        <f>ROUND((1+'Orçamento com BDI'!$F$10)*F28,2)</f>
        <v>3.65</v>
      </c>
      <c r="I28" s="74">
        <f t="shared" si="1"/>
        <v>3490.5</v>
      </c>
      <c r="J28" s="105">
        <f t="shared" si="2"/>
        <v>5.5515789959869576E-3</v>
      </c>
      <c r="K28" s="106">
        <f t="shared" si="3"/>
        <v>0.93846515644208062</v>
      </c>
      <c r="L28" s="72" t="s">
        <v>700</v>
      </c>
      <c r="M28" s="72">
        <v>19</v>
      </c>
    </row>
    <row r="29" spans="1:13" s="67" customFormat="1" ht="30">
      <c r="A29" s="72" t="s">
        <v>541</v>
      </c>
      <c r="B29" s="70">
        <v>89451</v>
      </c>
      <c r="C29" s="70" t="s">
        <v>76</v>
      </c>
      <c r="D29" s="71" t="s">
        <v>24</v>
      </c>
      <c r="E29" s="73">
        <v>50.3</v>
      </c>
      <c r="F29" s="74">
        <v>46.89</v>
      </c>
      <c r="G29" s="74">
        <f t="shared" si="0"/>
        <v>2358.5700000000002</v>
      </c>
      <c r="H29" s="74">
        <f>ROUND((1+'Orçamento com BDI'!$F$10)*F29,2)</f>
        <v>59.9</v>
      </c>
      <c r="I29" s="74">
        <f t="shared" si="1"/>
        <v>3012.97</v>
      </c>
      <c r="J29" s="105">
        <f t="shared" si="2"/>
        <v>4.7920759110553855E-3</v>
      </c>
      <c r="K29" s="106">
        <f t="shared" si="3"/>
        <v>0.94325723235313597</v>
      </c>
      <c r="L29" s="72" t="s">
        <v>700</v>
      </c>
      <c r="M29" s="72">
        <v>20</v>
      </c>
    </row>
    <row r="30" spans="1:13" s="67" customFormat="1" ht="30">
      <c r="A30" s="72" t="s">
        <v>277</v>
      </c>
      <c r="B30" s="70" t="s">
        <v>124</v>
      </c>
      <c r="C30" s="70" t="s">
        <v>20</v>
      </c>
      <c r="D30" s="71" t="s">
        <v>19</v>
      </c>
      <c r="E30" s="73">
        <v>800</v>
      </c>
      <c r="F30" s="74">
        <v>2.94</v>
      </c>
      <c r="G30" s="74">
        <f t="shared" si="0"/>
        <v>2352</v>
      </c>
      <c r="H30" s="74">
        <f>ROUND((1+'Orçamento com BDI'!$F$10)*F30,2)</f>
        <v>3.76</v>
      </c>
      <c r="I30" s="74">
        <f t="shared" si="1"/>
        <v>3008</v>
      </c>
      <c r="J30" s="105">
        <f t="shared" si="2"/>
        <v>4.7841712132728172E-3</v>
      </c>
      <c r="K30" s="106">
        <f t="shared" si="3"/>
        <v>0.94804140356640876</v>
      </c>
      <c r="L30" s="72" t="s">
        <v>700</v>
      </c>
      <c r="M30" s="72">
        <v>21</v>
      </c>
    </row>
    <row r="31" spans="1:13" s="67" customFormat="1" ht="30">
      <c r="A31" s="72" t="s">
        <v>400</v>
      </c>
      <c r="B31" s="70">
        <v>100205</v>
      </c>
      <c r="C31" s="70" t="s">
        <v>42</v>
      </c>
      <c r="D31" s="71" t="s">
        <v>43</v>
      </c>
      <c r="E31" s="73">
        <v>1.99</v>
      </c>
      <c r="F31" s="74">
        <v>1180.3399999999999</v>
      </c>
      <c r="G31" s="74">
        <f t="shared" si="0"/>
        <v>2348.88</v>
      </c>
      <c r="H31" s="74">
        <f>ROUND((1+'Orçamento com BDI'!$F$10)*F31,2)</f>
        <v>1507.88</v>
      </c>
      <c r="I31" s="74">
        <f t="shared" si="1"/>
        <v>3000.68</v>
      </c>
      <c r="J31" s="105">
        <f t="shared" si="2"/>
        <v>4.7725288817298791E-3</v>
      </c>
      <c r="K31" s="106">
        <f t="shared" si="3"/>
        <v>0.95281393244813861</v>
      </c>
      <c r="L31" s="72" t="s">
        <v>700</v>
      </c>
      <c r="M31" s="72">
        <v>22</v>
      </c>
    </row>
    <row r="32" spans="1:13" s="67" customFormat="1" ht="30">
      <c r="A32" s="72" t="s">
        <v>565</v>
      </c>
      <c r="B32" s="70" t="s">
        <v>255</v>
      </c>
      <c r="C32" s="70" t="s">
        <v>84</v>
      </c>
      <c r="D32" s="71" t="s">
        <v>13</v>
      </c>
      <c r="E32" s="73">
        <v>1</v>
      </c>
      <c r="F32" s="74">
        <v>2322.2199999999998</v>
      </c>
      <c r="G32" s="74">
        <f t="shared" si="0"/>
        <v>2322.2199999999998</v>
      </c>
      <c r="H32" s="74">
        <f>ROUND((1+'Orçamento com BDI'!$F$10)*F32,2)</f>
        <v>2966.64</v>
      </c>
      <c r="I32" s="74">
        <f t="shared" si="1"/>
        <v>2966.64</v>
      </c>
      <c r="J32" s="105">
        <f t="shared" si="2"/>
        <v>4.7183888590903158E-3</v>
      </c>
      <c r="K32" s="106">
        <f t="shared" si="3"/>
        <v>0.95753232130722887</v>
      </c>
      <c r="L32" s="72" t="s">
        <v>700</v>
      </c>
      <c r="M32" s="72">
        <v>23</v>
      </c>
    </row>
    <row r="33" spans="1:13" s="67" customFormat="1" ht="30">
      <c r="A33" s="72" t="s">
        <v>391</v>
      </c>
      <c r="B33" s="70" t="s">
        <v>153</v>
      </c>
      <c r="C33" s="70" t="s">
        <v>37</v>
      </c>
      <c r="D33" s="71" t="s">
        <v>19</v>
      </c>
      <c r="E33" s="73">
        <v>956.3</v>
      </c>
      <c r="F33" s="74">
        <v>2.2599999999999998</v>
      </c>
      <c r="G33" s="74">
        <f t="shared" si="0"/>
        <v>2161.2399999999998</v>
      </c>
      <c r="H33" s="74">
        <f>ROUND((1+'Orçamento com BDI'!$F$10)*F33,2)</f>
        <v>2.89</v>
      </c>
      <c r="I33" s="74">
        <f t="shared" si="1"/>
        <v>2763.71</v>
      </c>
      <c r="J33" s="105">
        <f t="shared" si="2"/>
        <v>4.3956322552640356E-3</v>
      </c>
      <c r="K33" s="106">
        <f t="shared" si="3"/>
        <v>0.96192795356249294</v>
      </c>
      <c r="L33" s="72" t="s">
        <v>700</v>
      </c>
      <c r="M33" s="72">
        <v>24</v>
      </c>
    </row>
    <row r="34" spans="1:13" s="67" customFormat="1" ht="30">
      <c r="A34" s="72" t="s">
        <v>265</v>
      </c>
      <c r="B34" s="70" t="s">
        <v>107</v>
      </c>
      <c r="C34" s="70" t="s">
        <v>16</v>
      </c>
      <c r="D34" s="71" t="s">
        <v>13</v>
      </c>
      <c r="E34" s="73">
        <v>1</v>
      </c>
      <c r="F34" s="74">
        <v>1543.26</v>
      </c>
      <c r="G34" s="74">
        <f t="shared" si="0"/>
        <v>1543.26</v>
      </c>
      <c r="H34" s="74">
        <f>ROUND((1+'Orçamento com BDI'!$F$10)*F34,2)</f>
        <v>1971.51</v>
      </c>
      <c r="I34" s="74">
        <f t="shared" si="1"/>
        <v>1971.51</v>
      </c>
      <c r="J34" s="105">
        <f t="shared" si="2"/>
        <v>3.1356520574067461E-3</v>
      </c>
      <c r="K34" s="106">
        <f t="shared" si="3"/>
        <v>0.96506360561989968</v>
      </c>
      <c r="L34" s="72" t="s">
        <v>700</v>
      </c>
      <c r="M34" s="72">
        <v>25</v>
      </c>
    </row>
    <row r="35" spans="1:13" s="67" customFormat="1" ht="30">
      <c r="A35" s="72" t="s">
        <v>295</v>
      </c>
      <c r="B35" s="70">
        <v>97064</v>
      </c>
      <c r="C35" s="70" t="s">
        <v>27</v>
      </c>
      <c r="D35" s="71" t="s">
        <v>24</v>
      </c>
      <c r="E35" s="73">
        <v>8</v>
      </c>
      <c r="F35" s="74">
        <v>155.36000000000001</v>
      </c>
      <c r="G35" s="74">
        <f t="shared" si="0"/>
        <v>1242.8800000000001</v>
      </c>
      <c r="H35" s="74">
        <f>ROUND((1+'Orçamento com BDI'!$F$10)*F35,2)</f>
        <v>198.47</v>
      </c>
      <c r="I35" s="74">
        <f t="shared" si="1"/>
        <v>1587.76</v>
      </c>
      <c r="J35" s="105">
        <f t="shared" si="2"/>
        <v>2.5253044167506812E-3</v>
      </c>
      <c r="K35" s="106">
        <f t="shared" si="3"/>
        <v>0.96758891003665037</v>
      </c>
      <c r="L35" s="72" t="s">
        <v>700</v>
      </c>
      <c r="M35" s="72">
        <v>26</v>
      </c>
    </row>
    <row r="36" spans="1:13" s="67" customFormat="1" ht="30">
      <c r="A36" s="72" t="s">
        <v>266</v>
      </c>
      <c r="B36" s="70" t="s">
        <v>111</v>
      </c>
      <c r="C36" s="70" t="s">
        <v>17</v>
      </c>
      <c r="D36" s="71" t="s">
        <v>13</v>
      </c>
      <c r="E36" s="73">
        <v>1</v>
      </c>
      <c r="F36" s="74">
        <v>1209.42</v>
      </c>
      <c r="G36" s="74">
        <f t="shared" si="0"/>
        <v>1209.42</v>
      </c>
      <c r="H36" s="74">
        <f>ROUND((1+'Orçamento com BDI'!$F$10)*F36,2)</f>
        <v>1545.03</v>
      </c>
      <c r="I36" s="74">
        <f t="shared" si="1"/>
        <v>1545.03</v>
      </c>
      <c r="J36" s="105">
        <f t="shared" si="2"/>
        <v>2.4573431016100072E-3</v>
      </c>
      <c r="K36" s="106">
        <f t="shared" si="3"/>
        <v>0.97004625313826043</v>
      </c>
      <c r="L36" s="72" t="s">
        <v>700</v>
      </c>
      <c r="M36" s="72">
        <v>27</v>
      </c>
    </row>
    <row r="37" spans="1:13" s="67" customFormat="1" ht="60">
      <c r="A37" s="72" t="s">
        <v>411</v>
      </c>
      <c r="B37" s="70">
        <v>87894</v>
      </c>
      <c r="C37" s="70" t="s">
        <v>44</v>
      </c>
      <c r="D37" s="71" t="s">
        <v>19</v>
      </c>
      <c r="E37" s="73">
        <v>195.97</v>
      </c>
      <c r="F37" s="74">
        <v>5.77</v>
      </c>
      <c r="G37" s="74">
        <f t="shared" si="0"/>
        <v>1130.75</v>
      </c>
      <c r="H37" s="74">
        <f>ROUND((1+'Orçamento com BDI'!$F$10)*F37,2)</f>
        <v>7.37</v>
      </c>
      <c r="I37" s="74">
        <f t="shared" si="1"/>
        <v>1444.3</v>
      </c>
      <c r="J37" s="105">
        <f t="shared" si="2"/>
        <v>2.2971338042985139E-3</v>
      </c>
      <c r="K37" s="106">
        <f t="shared" si="3"/>
        <v>0.97234338694255895</v>
      </c>
      <c r="L37" s="72" t="s">
        <v>700</v>
      </c>
      <c r="M37" s="72">
        <v>28</v>
      </c>
    </row>
    <row r="38" spans="1:13" s="67" customFormat="1">
      <c r="A38" s="72" t="s">
        <v>263</v>
      </c>
      <c r="B38" s="70" t="s">
        <v>98</v>
      </c>
      <c r="C38" s="70" t="s">
        <v>14</v>
      </c>
      <c r="D38" s="71" t="s">
        <v>13</v>
      </c>
      <c r="E38" s="73">
        <v>1</v>
      </c>
      <c r="F38" s="74">
        <v>1071.79</v>
      </c>
      <c r="G38" s="74">
        <f t="shared" si="0"/>
        <v>1071.79</v>
      </c>
      <c r="H38" s="74">
        <f>ROUND((1+'Orçamento com BDI'!$F$10)*F38,2)</f>
        <v>1369.21</v>
      </c>
      <c r="I38" s="74">
        <f t="shared" si="1"/>
        <v>1369.21</v>
      </c>
      <c r="J38" s="105">
        <f t="shared" si="2"/>
        <v>2.1777044770363279E-3</v>
      </c>
      <c r="K38" s="106">
        <f t="shared" si="3"/>
        <v>0.97452109141959531</v>
      </c>
      <c r="L38" s="72" t="s">
        <v>700</v>
      </c>
      <c r="M38" s="72">
        <v>29</v>
      </c>
    </row>
    <row r="39" spans="1:13" s="67" customFormat="1" ht="45">
      <c r="A39" s="72" t="s">
        <v>267</v>
      </c>
      <c r="B39" s="70">
        <v>103689</v>
      </c>
      <c r="C39" s="70" t="s">
        <v>18</v>
      </c>
      <c r="D39" s="71" t="s">
        <v>19</v>
      </c>
      <c r="E39" s="73">
        <v>3</v>
      </c>
      <c r="F39" s="74">
        <v>312.20999999999998</v>
      </c>
      <c r="G39" s="74">
        <f t="shared" si="0"/>
        <v>936.63</v>
      </c>
      <c r="H39" s="74">
        <f>ROUND((1+'Orçamento com BDI'!$F$10)*F39,2)</f>
        <v>398.85</v>
      </c>
      <c r="I39" s="74">
        <f t="shared" si="1"/>
        <v>1196.55</v>
      </c>
      <c r="J39" s="105">
        <f t="shared" si="2"/>
        <v>1.9030917770085072E-3</v>
      </c>
      <c r="K39" s="106">
        <f t="shared" si="3"/>
        <v>0.97642418319660385</v>
      </c>
      <c r="L39" s="72" t="s">
        <v>700</v>
      </c>
      <c r="M39" s="72">
        <v>30</v>
      </c>
    </row>
    <row r="40" spans="1:13" s="67" customFormat="1" ht="30">
      <c r="A40" s="72" t="s">
        <v>514</v>
      </c>
      <c r="B40" s="70">
        <v>98555</v>
      </c>
      <c r="C40" s="70" t="s">
        <v>59</v>
      </c>
      <c r="D40" s="71" t="s">
        <v>19</v>
      </c>
      <c r="E40" s="73">
        <v>29.1</v>
      </c>
      <c r="F40" s="74">
        <v>30.77</v>
      </c>
      <c r="G40" s="74">
        <f t="shared" si="0"/>
        <v>895.41</v>
      </c>
      <c r="H40" s="74">
        <f>ROUND((1+'Orçamento com BDI'!$F$10)*F40,2)</f>
        <v>39.31</v>
      </c>
      <c r="I40" s="74">
        <f t="shared" si="1"/>
        <v>1143.92</v>
      </c>
      <c r="J40" s="105">
        <f t="shared" si="2"/>
        <v>1.8193846856007453E-3</v>
      </c>
      <c r="K40" s="106">
        <f t="shared" si="3"/>
        <v>0.97824356788220457</v>
      </c>
      <c r="L40" s="72" t="s">
        <v>700</v>
      </c>
      <c r="M40" s="72">
        <v>31</v>
      </c>
    </row>
    <row r="41" spans="1:13" s="67" customFormat="1" ht="60">
      <c r="A41" s="72" t="s">
        <v>442</v>
      </c>
      <c r="B41" s="70">
        <v>103329</v>
      </c>
      <c r="C41" s="70" t="s">
        <v>48</v>
      </c>
      <c r="D41" s="71" t="s">
        <v>19</v>
      </c>
      <c r="E41" s="73">
        <v>9.7799999999999994</v>
      </c>
      <c r="F41" s="74">
        <v>80.44</v>
      </c>
      <c r="G41" s="74">
        <f t="shared" si="0"/>
        <v>786.7</v>
      </c>
      <c r="H41" s="74">
        <f>ROUND((1+'Orçamento com BDI'!$F$10)*F41,2)</f>
        <v>102.76</v>
      </c>
      <c r="I41" s="74">
        <f t="shared" si="1"/>
        <v>1004.99</v>
      </c>
      <c r="J41" s="105">
        <f t="shared" si="2"/>
        <v>1.5984189586526094E-3</v>
      </c>
      <c r="K41" s="106">
        <f t="shared" si="3"/>
        <v>0.97984198684085722</v>
      </c>
      <c r="L41" s="72" t="s">
        <v>700</v>
      </c>
      <c r="M41" s="72">
        <v>32</v>
      </c>
    </row>
    <row r="42" spans="1:13" s="67" customFormat="1" ht="45">
      <c r="A42" s="72" t="s">
        <v>466</v>
      </c>
      <c r="B42" s="70">
        <v>92769</v>
      </c>
      <c r="C42" s="70" t="s">
        <v>52</v>
      </c>
      <c r="D42" s="71" t="s">
        <v>53</v>
      </c>
      <c r="E42" s="73">
        <v>54.5</v>
      </c>
      <c r="F42" s="74">
        <v>11.61</v>
      </c>
      <c r="G42" s="74">
        <f t="shared" ref="G42:G73" si="4">ROUND(E42*F42,2)</f>
        <v>632.75</v>
      </c>
      <c r="H42" s="74">
        <f>ROUND((1+'Orçamento com BDI'!$F$10)*F42,2)</f>
        <v>14.83</v>
      </c>
      <c r="I42" s="74">
        <f t="shared" ref="I42:I73" si="5">ROUND(E42*H42,2)</f>
        <v>808.24</v>
      </c>
      <c r="J42" s="105">
        <f t="shared" ref="J42:J73" si="6">I42/$I$80</f>
        <v>1.2854915363748744E-3</v>
      </c>
      <c r="K42" s="106">
        <f t="shared" si="3"/>
        <v>0.98112747837723213</v>
      </c>
      <c r="L42" s="72" t="s">
        <v>700</v>
      </c>
      <c r="M42" s="72">
        <v>33</v>
      </c>
    </row>
    <row r="43" spans="1:13" s="67" customFormat="1" ht="30">
      <c r="A43" s="72" t="s">
        <v>286</v>
      </c>
      <c r="B43" s="70" t="s">
        <v>140</v>
      </c>
      <c r="C43" s="70" t="s">
        <v>23</v>
      </c>
      <c r="D43" s="71" t="s">
        <v>24</v>
      </c>
      <c r="E43" s="73">
        <v>79.599999999999994</v>
      </c>
      <c r="F43" s="74">
        <v>7.77</v>
      </c>
      <c r="G43" s="74">
        <f t="shared" si="4"/>
        <v>618.49</v>
      </c>
      <c r="H43" s="74">
        <f>ROUND((1+'Orçamento com BDI'!$F$10)*F43,2)</f>
        <v>9.93</v>
      </c>
      <c r="I43" s="74">
        <f t="shared" si="5"/>
        <v>790.43</v>
      </c>
      <c r="J43" s="105">
        <f t="shared" si="6"/>
        <v>1.257165043918628E-3</v>
      </c>
      <c r="K43" s="106">
        <f t="shared" si="3"/>
        <v>0.98238464342115073</v>
      </c>
      <c r="L43" s="72" t="s">
        <v>700</v>
      </c>
      <c r="M43" s="72">
        <v>34</v>
      </c>
    </row>
    <row r="44" spans="1:13" s="67" customFormat="1" ht="45">
      <c r="A44" s="72" t="s">
        <v>543</v>
      </c>
      <c r="B44" s="70">
        <v>101918</v>
      </c>
      <c r="C44" s="70" t="s">
        <v>78</v>
      </c>
      <c r="D44" s="71" t="s">
        <v>24</v>
      </c>
      <c r="E44" s="73">
        <v>2.75</v>
      </c>
      <c r="F44" s="74">
        <v>209.04</v>
      </c>
      <c r="G44" s="74">
        <f t="shared" si="4"/>
        <v>574.86</v>
      </c>
      <c r="H44" s="74">
        <f>ROUND((1+'Orçamento com BDI'!$F$10)*F44,2)</f>
        <v>267.05</v>
      </c>
      <c r="I44" s="74">
        <f t="shared" si="5"/>
        <v>734.39</v>
      </c>
      <c r="J44" s="105">
        <f t="shared" si="6"/>
        <v>1.1680344073522022E-3</v>
      </c>
      <c r="K44" s="106">
        <f t="shared" si="3"/>
        <v>0.98355267782850297</v>
      </c>
      <c r="L44" s="72" t="s">
        <v>700</v>
      </c>
      <c r="M44" s="72">
        <v>35</v>
      </c>
    </row>
    <row r="45" spans="1:13" s="67" customFormat="1" ht="30">
      <c r="A45" s="72" t="s">
        <v>540</v>
      </c>
      <c r="B45" s="70">
        <v>89450</v>
      </c>
      <c r="C45" s="70" t="s">
        <v>75</v>
      </c>
      <c r="D45" s="71" t="s">
        <v>24</v>
      </c>
      <c r="E45" s="73">
        <v>18.8</v>
      </c>
      <c r="F45" s="74">
        <v>28.7</v>
      </c>
      <c r="G45" s="74">
        <f t="shared" si="4"/>
        <v>539.55999999999995</v>
      </c>
      <c r="H45" s="74">
        <f>ROUND((1+'Orçamento com BDI'!$F$10)*F45,2)</f>
        <v>36.659999999999997</v>
      </c>
      <c r="I45" s="74">
        <f t="shared" si="5"/>
        <v>689.21</v>
      </c>
      <c r="J45" s="105">
        <f t="shared" si="6"/>
        <v>1.0961764102060368E-3</v>
      </c>
      <c r="K45" s="106">
        <f t="shared" si="3"/>
        <v>0.98464885423870896</v>
      </c>
      <c r="L45" s="72" t="s">
        <v>700</v>
      </c>
      <c r="M45" s="72">
        <v>36</v>
      </c>
    </row>
    <row r="46" spans="1:13" s="67" customFormat="1" ht="45">
      <c r="A46" s="72" t="s">
        <v>290</v>
      </c>
      <c r="B46" s="70" t="s">
        <v>143</v>
      </c>
      <c r="C46" s="70" t="s">
        <v>25</v>
      </c>
      <c r="D46" s="71" t="s">
        <v>26</v>
      </c>
      <c r="E46" s="73">
        <v>27</v>
      </c>
      <c r="F46" s="74">
        <v>19.8</v>
      </c>
      <c r="G46" s="74">
        <f t="shared" si="4"/>
        <v>534.6</v>
      </c>
      <c r="H46" s="74">
        <f>ROUND((1+'Orçamento com BDI'!$F$10)*F46,2)</f>
        <v>25.29</v>
      </c>
      <c r="I46" s="74">
        <f t="shared" si="5"/>
        <v>682.83</v>
      </c>
      <c r="J46" s="105">
        <f t="shared" si="6"/>
        <v>1.0860291321672468E-3</v>
      </c>
      <c r="K46" s="106">
        <f t="shared" si="3"/>
        <v>0.98573488337087622</v>
      </c>
      <c r="L46" s="72" t="s">
        <v>700</v>
      </c>
      <c r="M46" s="72">
        <v>37</v>
      </c>
    </row>
    <row r="47" spans="1:13" s="67" customFormat="1" ht="30">
      <c r="A47" s="72" t="s">
        <v>440</v>
      </c>
      <c r="B47" s="70" t="s">
        <v>172</v>
      </c>
      <c r="C47" s="70" t="s">
        <v>47</v>
      </c>
      <c r="D47" s="71" t="s">
        <v>28</v>
      </c>
      <c r="E47" s="73">
        <v>0.76</v>
      </c>
      <c r="F47" s="74">
        <v>692.74</v>
      </c>
      <c r="G47" s="74">
        <f t="shared" si="4"/>
        <v>526.48</v>
      </c>
      <c r="H47" s="74">
        <f>ROUND((1+'Orçamento com BDI'!$F$10)*F47,2)</f>
        <v>884.98</v>
      </c>
      <c r="I47" s="74">
        <f t="shared" si="5"/>
        <v>672.58</v>
      </c>
      <c r="J47" s="105">
        <f t="shared" si="6"/>
        <v>1.0697266870422313E-3</v>
      </c>
      <c r="K47" s="106">
        <f t="shared" si="3"/>
        <v>0.98680461005791842</v>
      </c>
      <c r="L47" s="72" t="s">
        <v>700</v>
      </c>
      <c r="M47" s="72">
        <v>38</v>
      </c>
    </row>
    <row r="48" spans="1:13" s="67" customFormat="1" ht="45">
      <c r="A48" s="72" t="s">
        <v>507</v>
      </c>
      <c r="B48" s="70">
        <v>98558</v>
      </c>
      <c r="C48" s="70" t="s">
        <v>58</v>
      </c>
      <c r="D48" s="71" t="s">
        <v>13</v>
      </c>
      <c r="E48" s="73">
        <v>52</v>
      </c>
      <c r="F48" s="74">
        <v>10.029999999999999</v>
      </c>
      <c r="G48" s="74">
        <f t="shared" si="4"/>
        <v>521.55999999999995</v>
      </c>
      <c r="H48" s="74">
        <f>ROUND((1+'Orçamento com BDI'!$F$10)*F48,2)</f>
        <v>12.81</v>
      </c>
      <c r="I48" s="74">
        <f t="shared" si="5"/>
        <v>666.12</v>
      </c>
      <c r="J48" s="105">
        <f t="shared" si="6"/>
        <v>1.0594521704073434E-3</v>
      </c>
      <c r="K48" s="106">
        <f t="shared" si="3"/>
        <v>0.98786406222832579</v>
      </c>
      <c r="L48" s="72" t="s">
        <v>700</v>
      </c>
      <c r="M48" s="72">
        <v>39</v>
      </c>
    </row>
    <row r="49" spans="1:13" s="67" customFormat="1" ht="30">
      <c r="A49" s="72" t="s">
        <v>539</v>
      </c>
      <c r="B49" s="70">
        <v>89629</v>
      </c>
      <c r="C49" s="70" t="s">
        <v>74</v>
      </c>
      <c r="D49" s="71" t="s">
        <v>13</v>
      </c>
      <c r="E49" s="73">
        <v>7</v>
      </c>
      <c r="F49" s="74">
        <v>74.41</v>
      </c>
      <c r="G49" s="74">
        <f t="shared" si="4"/>
        <v>520.87</v>
      </c>
      <c r="H49" s="74">
        <f>ROUND((1+'Orçamento com BDI'!$F$10)*F49,2)</f>
        <v>95.06</v>
      </c>
      <c r="I49" s="74">
        <f t="shared" si="5"/>
        <v>665.42</v>
      </c>
      <c r="J49" s="105">
        <f t="shared" si="6"/>
        <v>1.0583388326914887E-3</v>
      </c>
      <c r="K49" s="106">
        <f t="shared" si="3"/>
        <v>0.98892240106101725</v>
      </c>
      <c r="L49" s="72" t="s">
        <v>700</v>
      </c>
      <c r="M49" s="72">
        <v>40</v>
      </c>
    </row>
    <row r="50" spans="1:13" s="67" customFormat="1" ht="60">
      <c r="A50" s="72" t="s">
        <v>445</v>
      </c>
      <c r="B50" s="70" t="s">
        <v>179</v>
      </c>
      <c r="C50" s="70" t="s">
        <v>49</v>
      </c>
      <c r="D50" s="71" t="s">
        <v>19</v>
      </c>
      <c r="E50" s="73">
        <v>3.8</v>
      </c>
      <c r="F50" s="74">
        <v>130.72999999999999</v>
      </c>
      <c r="G50" s="74">
        <f t="shared" si="4"/>
        <v>496.77</v>
      </c>
      <c r="H50" s="74">
        <f>ROUND((1+'Orçamento com BDI'!$F$10)*F50,2)</f>
        <v>167.01</v>
      </c>
      <c r="I50" s="74">
        <f t="shared" si="5"/>
        <v>634.64</v>
      </c>
      <c r="J50" s="105">
        <f t="shared" si="6"/>
        <v>1.0093837828429059E-3</v>
      </c>
      <c r="K50" s="106">
        <f t="shared" si="3"/>
        <v>0.98993178484386013</v>
      </c>
      <c r="L50" s="72" t="s">
        <v>700</v>
      </c>
      <c r="M50" s="72">
        <v>41</v>
      </c>
    </row>
    <row r="51" spans="1:13" s="67" customFormat="1" ht="45">
      <c r="A51" s="72" t="s">
        <v>535</v>
      </c>
      <c r="B51" s="70">
        <v>89513</v>
      </c>
      <c r="C51" s="70" t="s">
        <v>70</v>
      </c>
      <c r="D51" s="71" t="s">
        <v>13</v>
      </c>
      <c r="E51" s="73">
        <v>5</v>
      </c>
      <c r="F51" s="74">
        <v>98.35</v>
      </c>
      <c r="G51" s="74">
        <f t="shared" si="4"/>
        <v>491.75</v>
      </c>
      <c r="H51" s="74">
        <f>ROUND((1+'Orçamento com BDI'!$F$10)*F51,2)</f>
        <v>125.64</v>
      </c>
      <c r="I51" s="74">
        <f t="shared" si="5"/>
        <v>628.20000000000005</v>
      </c>
      <c r="J51" s="105">
        <f t="shared" si="6"/>
        <v>9.991410758570427E-4</v>
      </c>
      <c r="K51" s="106">
        <f t="shared" si="3"/>
        <v>0.99093092591971721</v>
      </c>
      <c r="L51" s="72" t="s">
        <v>700</v>
      </c>
      <c r="M51" s="72">
        <v>42</v>
      </c>
    </row>
    <row r="52" spans="1:13" s="67" customFormat="1">
      <c r="A52" s="72" t="s">
        <v>554</v>
      </c>
      <c r="B52" s="70" t="s">
        <v>251</v>
      </c>
      <c r="C52" s="70" t="s">
        <v>82</v>
      </c>
      <c r="D52" s="71" t="s">
        <v>13</v>
      </c>
      <c r="E52" s="73">
        <v>1</v>
      </c>
      <c r="F52" s="74">
        <v>466.03</v>
      </c>
      <c r="G52" s="74">
        <f t="shared" si="4"/>
        <v>466.03</v>
      </c>
      <c r="H52" s="74">
        <f>ROUND((1+'Orçamento com BDI'!$F$10)*F52,2)</f>
        <v>595.35</v>
      </c>
      <c r="I52" s="74">
        <f t="shared" si="5"/>
        <v>595.35</v>
      </c>
      <c r="J52" s="105">
        <f t="shared" si="6"/>
        <v>9.4689372733443224E-4</v>
      </c>
      <c r="K52" s="106">
        <f t="shared" si="3"/>
        <v>0.99187781964705168</v>
      </c>
      <c r="L52" s="72" t="s">
        <v>700</v>
      </c>
      <c r="M52" s="72">
        <v>43</v>
      </c>
    </row>
    <row r="53" spans="1:13" s="67" customFormat="1" ht="30">
      <c r="A53" s="72" t="s">
        <v>533</v>
      </c>
      <c r="B53" s="70">
        <v>89611</v>
      </c>
      <c r="C53" s="70" t="s">
        <v>68</v>
      </c>
      <c r="D53" s="71" t="s">
        <v>13</v>
      </c>
      <c r="E53" s="73">
        <v>12</v>
      </c>
      <c r="F53" s="74">
        <v>28.91</v>
      </c>
      <c r="G53" s="74">
        <f t="shared" si="4"/>
        <v>346.92</v>
      </c>
      <c r="H53" s="74">
        <f>ROUND((1+'Orçamento com BDI'!$F$10)*F53,2)</f>
        <v>36.93</v>
      </c>
      <c r="I53" s="74">
        <f t="shared" si="5"/>
        <v>443.16</v>
      </c>
      <c r="J53" s="105">
        <f t="shared" si="6"/>
        <v>7.0483820308310573E-4</v>
      </c>
      <c r="K53" s="106">
        <f t="shared" si="3"/>
        <v>0.99258265785013478</v>
      </c>
      <c r="L53" s="72" t="s">
        <v>700</v>
      </c>
      <c r="M53" s="72">
        <v>44</v>
      </c>
    </row>
    <row r="54" spans="1:13" s="67" customFormat="1" ht="30">
      <c r="A54" s="72" t="s">
        <v>392</v>
      </c>
      <c r="B54" s="70" t="s">
        <v>795</v>
      </c>
      <c r="C54" s="70" t="s">
        <v>38</v>
      </c>
      <c r="D54" s="71" t="s">
        <v>19</v>
      </c>
      <c r="E54" s="73">
        <v>51.19</v>
      </c>
      <c r="F54" s="74">
        <v>6.67</v>
      </c>
      <c r="G54" s="74">
        <f t="shared" si="4"/>
        <v>341.44</v>
      </c>
      <c r="H54" s="74">
        <f>ROUND((1+'Orçamento com BDI'!$F$10)*F54,2)</f>
        <v>8.52</v>
      </c>
      <c r="I54" s="74">
        <f t="shared" si="5"/>
        <v>436.14</v>
      </c>
      <c r="J54" s="105">
        <f t="shared" si="6"/>
        <v>6.936730162755341E-4</v>
      </c>
      <c r="K54" s="106">
        <f t="shared" si="3"/>
        <v>0.99327633086641032</v>
      </c>
      <c r="L54" s="72" t="s">
        <v>700</v>
      </c>
      <c r="M54" s="72">
        <v>45</v>
      </c>
    </row>
    <row r="55" spans="1:13" s="67" customFormat="1" ht="30">
      <c r="A55" s="72" t="s">
        <v>305</v>
      </c>
      <c r="B55" s="70">
        <v>97622</v>
      </c>
      <c r="C55" s="70" t="s">
        <v>790</v>
      </c>
      <c r="D55" s="71" t="s">
        <v>28</v>
      </c>
      <c r="E55" s="73">
        <v>6.81</v>
      </c>
      <c r="F55" s="74">
        <v>45.69</v>
      </c>
      <c r="G55" s="74">
        <f t="shared" si="4"/>
        <v>311.14999999999998</v>
      </c>
      <c r="H55" s="74">
        <f>ROUND((1+'Orçamento com BDI'!$F$10)*F55,2)</f>
        <v>58.37</v>
      </c>
      <c r="I55" s="74">
        <f t="shared" si="5"/>
        <v>397.5</v>
      </c>
      <c r="J55" s="105">
        <f t="shared" si="6"/>
        <v>6.3221677436035406E-4</v>
      </c>
      <c r="K55" s="106">
        <f t="shared" si="3"/>
        <v>0.99390854764077063</v>
      </c>
      <c r="L55" s="72" t="s">
        <v>700</v>
      </c>
      <c r="M55" s="72">
        <v>46</v>
      </c>
    </row>
    <row r="56" spans="1:13" s="67" customFormat="1" ht="45">
      <c r="A56" s="72" t="s">
        <v>534</v>
      </c>
      <c r="B56" s="70">
        <v>89505</v>
      </c>
      <c r="C56" s="70" t="s">
        <v>69</v>
      </c>
      <c r="D56" s="71" t="s">
        <v>13</v>
      </c>
      <c r="E56" s="73">
        <v>7</v>
      </c>
      <c r="F56" s="74">
        <v>38.159999999999997</v>
      </c>
      <c r="G56" s="74">
        <f t="shared" si="4"/>
        <v>267.12</v>
      </c>
      <c r="H56" s="74">
        <f>ROUND((1+'Orçamento com BDI'!$F$10)*F56,2)</f>
        <v>48.75</v>
      </c>
      <c r="I56" s="74">
        <f t="shared" si="5"/>
        <v>341.25</v>
      </c>
      <c r="J56" s="105">
        <f t="shared" si="6"/>
        <v>5.427521364791719E-4</v>
      </c>
      <c r="K56" s="106">
        <f t="shared" si="3"/>
        <v>0.99445129977724978</v>
      </c>
      <c r="L56" s="72" t="s">
        <v>700</v>
      </c>
      <c r="M56" s="72">
        <v>47</v>
      </c>
    </row>
    <row r="57" spans="1:13" s="67" customFormat="1" ht="30">
      <c r="A57" s="72" t="s">
        <v>264</v>
      </c>
      <c r="B57" s="70" t="s">
        <v>104</v>
      </c>
      <c r="C57" s="70" t="s">
        <v>15</v>
      </c>
      <c r="D57" s="71" t="s">
        <v>13</v>
      </c>
      <c r="E57" s="73">
        <v>1</v>
      </c>
      <c r="F57" s="74">
        <v>254.59</v>
      </c>
      <c r="G57" s="74">
        <f t="shared" si="4"/>
        <v>254.59</v>
      </c>
      <c r="H57" s="74">
        <f>ROUND((1+'Orçamento com BDI'!$F$10)*F57,2)</f>
        <v>325.24</v>
      </c>
      <c r="I57" s="74">
        <f t="shared" si="5"/>
        <v>325.24</v>
      </c>
      <c r="J57" s="105">
        <f t="shared" si="6"/>
        <v>5.1728851243512339E-4</v>
      </c>
      <c r="K57" s="106">
        <f t="shared" si="3"/>
        <v>0.99496858828968493</v>
      </c>
      <c r="L57" s="72" t="s">
        <v>700</v>
      </c>
      <c r="M57" s="72">
        <v>48</v>
      </c>
    </row>
    <row r="58" spans="1:13" s="67" customFormat="1" ht="60">
      <c r="A58" s="72" t="s">
        <v>464</v>
      </c>
      <c r="B58" s="70">
        <v>103682</v>
      </c>
      <c r="C58" s="70" t="s">
        <v>51</v>
      </c>
      <c r="D58" s="71" t="s">
        <v>28</v>
      </c>
      <c r="E58" s="73">
        <v>0.27</v>
      </c>
      <c r="F58" s="74">
        <v>942.4</v>
      </c>
      <c r="G58" s="74">
        <f t="shared" si="4"/>
        <v>254.45</v>
      </c>
      <c r="H58" s="74">
        <f>ROUND((1+'Orçamento com BDI'!$F$10)*F58,2)</f>
        <v>1203.92</v>
      </c>
      <c r="I58" s="74">
        <f t="shared" si="5"/>
        <v>325.06</v>
      </c>
      <c r="J58" s="105">
        <f t="shared" si="6"/>
        <v>5.1700222559390361E-4</v>
      </c>
      <c r="K58" s="106">
        <f t="shared" si="3"/>
        <v>0.99548559051527885</v>
      </c>
      <c r="L58" s="72" t="s">
        <v>700</v>
      </c>
      <c r="M58" s="72">
        <v>49</v>
      </c>
    </row>
    <row r="59" spans="1:13" s="67" customFormat="1" ht="45">
      <c r="A59" s="72" t="s">
        <v>537</v>
      </c>
      <c r="B59" s="70">
        <v>89515</v>
      </c>
      <c r="C59" s="70" t="s">
        <v>72</v>
      </c>
      <c r="D59" s="71" t="s">
        <v>13</v>
      </c>
      <c r="E59" s="73">
        <v>3</v>
      </c>
      <c r="F59" s="74">
        <v>77.819999999999993</v>
      </c>
      <c r="G59" s="74">
        <f t="shared" si="4"/>
        <v>233.46</v>
      </c>
      <c r="H59" s="74">
        <f>ROUND((1+'Orçamento com BDI'!$F$10)*F59,2)</f>
        <v>99.42</v>
      </c>
      <c r="I59" s="74">
        <f t="shared" si="5"/>
        <v>298.26</v>
      </c>
      <c r="J59" s="105">
        <f t="shared" si="6"/>
        <v>4.7437729590118035E-4</v>
      </c>
      <c r="K59" s="106">
        <f t="shared" si="3"/>
        <v>0.99595996781118001</v>
      </c>
      <c r="L59" s="72" t="s">
        <v>700</v>
      </c>
      <c r="M59" s="72">
        <v>50</v>
      </c>
    </row>
    <row r="60" spans="1:13" s="67" customFormat="1" ht="30">
      <c r="A60" s="72" t="s">
        <v>538</v>
      </c>
      <c r="B60" s="70">
        <v>89628</v>
      </c>
      <c r="C60" s="70" t="s">
        <v>73</v>
      </c>
      <c r="D60" s="71" t="s">
        <v>13</v>
      </c>
      <c r="E60" s="73">
        <v>5</v>
      </c>
      <c r="F60" s="74">
        <v>43.55</v>
      </c>
      <c r="G60" s="74">
        <f t="shared" si="4"/>
        <v>217.75</v>
      </c>
      <c r="H60" s="74">
        <f>ROUND((1+'Orçamento com BDI'!$F$10)*F60,2)</f>
        <v>55.64</v>
      </c>
      <c r="I60" s="74">
        <f t="shared" si="5"/>
        <v>278.2</v>
      </c>
      <c r="J60" s="105">
        <f t="shared" si="6"/>
        <v>4.4247221792968674E-4</v>
      </c>
      <c r="K60" s="106">
        <f t="shared" si="3"/>
        <v>0.99640244002910971</v>
      </c>
      <c r="L60" s="72" t="s">
        <v>700</v>
      </c>
      <c r="M60" s="72">
        <v>51</v>
      </c>
    </row>
    <row r="61" spans="1:13" s="67" customFormat="1" ht="45">
      <c r="A61" s="72" t="s">
        <v>545</v>
      </c>
      <c r="B61" s="70">
        <v>91867</v>
      </c>
      <c r="C61" s="70" t="s">
        <v>79</v>
      </c>
      <c r="D61" s="71" t="s">
        <v>24</v>
      </c>
      <c r="E61" s="73">
        <v>24</v>
      </c>
      <c r="F61" s="74">
        <v>8.99</v>
      </c>
      <c r="G61" s="74">
        <f t="shared" si="4"/>
        <v>215.76</v>
      </c>
      <c r="H61" s="74">
        <f>ROUND((1+'Orçamento com BDI'!$F$10)*F61,2)</f>
        <v>11.48</v>
      </c>
      <c r="I61" s="74">
        <f t="shared" si="5"/>
        <v>275.52</v>
      </c>
      <c r="J61" s="105">
        <f t="shared" si="6"/>
        <v>4.382097249604144E-4</v>
      </c>
      <c r="K61" s="106">
        <f t="shared" si="3"/>
        <v>0.99684064975407016</v>
      </c>
      <c r="L61" s="72" t="s">
        <v>700</v>
      </c>
      <c r="M61" s="72">
        <v>52</v>
      </c>
    </row>
    <row r="62" spans="1:13" s="67" customFormat="1" ht="45">
      <c r="A62" s="72" t="s">
        <v>462</v>
      </c>
      <c r="B62" s="70">
        <v>92510</v>
      </c>
      <c r="C62" s="70" t="s">
        <v>50</v>
      </c>
      <c r="D62" s="71" t="s">
        <v>19</v>
      </c>
      <c r="E62" s="73">
        <v>3.8</v>
      </c>
      <c r="F62" s="74">
        <v>52.22</v>
      </c>
      <c r="G62" s="74">
        <f t="shared" si="4"/>
        <v>198.44</v>
      </c>
      <c r="H62" s="74">
        <f>ROUND((1+'Orçamento com BDI'!$F$10)*F62,2)</f>
        <v>66.709999999999994</v>
      </c>
      <c r="I62" s="74">
        <f t="shared" si="5"/>
        <v>253.5</v>
      </c>
      <c r="J62" s="105">
        <f t="shared" si="6"/>
        <v>4.0318730138452769E-4</v>
      </c>
      <c r="K62" s="106">
        <f t="shared" si="3"/>
        <v>0.99724383705545472</v>
      </c>
      <c r="L62" s="72" t="s">
        <v>700</v>
      </c>
      <c r="M62" s="72">
        <v>53</v>
      </c>
    </row>
    <row r="63" spans="1:13" s="67" customFormat="1" ht="30">
      <c r="A63" s="72" t="s">
        <v>542</v>
      </c>
      <c r="B63" s="70">
        <v>94493</v>
      </c>
      <c r="C63" s="70" t="s">
        <v>77</v>
      </c>
      <c r="D63" s="71" t="s">
        <v>13</v>
      </c>
      <c r="E63" s="73">
        <v>2</v>
      </c>
      <c r="F63" s="74">
        <v>85.35</v>
      </c>
      <c r="G63" s="74">
        <f t="shared" si="4"/>
        <v>170.7</v>
      </c>
      <c r="H63" s="74">
        <f>ROUND((1+'Orçamento com BDI'!$F$10)*F63,2)</f>
        <v>109.03</v>
      </c>
      <c r="I63" s="74">
        <f t="shared" si="5"/>
        <v>218.06</v>
      </c>
      <c r="J63" s="105">
        <f t="shared" si="6"/>
        <v>3.4682060331325484E-4</v>
      </c>
      <c r="K63" s="106">
        <f t="shared" si="3"/>
        <v>0.99759065765876798</v>
      </c>
      <c r="L63" s="72" t="s">
        <v>700</v>
      </c>
      <c r="M63" s="72">
        <v>54</v>
      </c>
    </row>
    <row r="64" spans="1:13" s="67" customFormat="1" ht="45">
      <c r="A64" s="72" t="s">
        <v>547</v>
      </c>
      <c r="B64" s="70">
        <v>91868</v>
      </c>
      <c r="C64" s="70" t="s">
        <v>80</v>
      </c>
      <c r="D64" s="71" t="s">
        <v>24</v>
      </c>
      <c r="E64" s="73">
        <v>12</v>
      </c>
      <c r="F64" s="74">
        <v>12.68</v>
      </c>
      <c r="G64" s="74">
        <f t="shared" si="4"/>
        <v>152.16</v>
      </c>
      <c r="H64" s="74">
        <f>ROUND((1+'Orçamento com BDI'!$F$10)*F64,2)</f>
        <v>16.2</v>
      </c>
      <c r="I64" s="74">
        <f t="shared" si="5"/>
        <v>194.4</v>
      </c>
      <c r="J64" s="105">
        <f t="shared" si="6"/>
        <v>3.0918978851736563E-4</v>
      </c>
      <c r="K64" s="106">
        <f t="shared" si="3"/>
        <v>0.99789984744728533</v>
      </c>
      <c r="L64" s="72" t="s">
        <v>700</v>
      </c>
      <c r="M64" s="72">
        <v>55</v>
      </c>
    </row>
    <row r="65" spans="1:15" s="67" customFormat="1" ht="30">
      <c r="A65" s="72" t="s">
        <v>526</v>
      </c>
      <c r="B65" s="70">
        <v>94589</v>
      </c>
      <c r="C65" s="70" t="s">
        <v>64</v>
      </c>
      <c r="D65" s="71" t="s">
        <v>24</v>
      </c>
      <c r="E65" s="73">
        <v>7.8</v>
      </c>
      <c r="F65" s="74">
        <v>19.03</v>
      </c>
      <c r="G65" s="74">
        <f t="shared" si="4"/>
        <v>148.43</v>
      </c>
      <c r="H65" s="74">
        <f>ROUND((1+'Orçamento com BDI'!$F$10)*F65,2)</f>
        <v>24.31</v>
      </c>
      <c r="I65" s="74">
        <f t="shared" si="5"/>
        <v>189.62</v>
      </c>
      <c r="J65" s="105">
        <f t="shared" si="6"/>
        <v>3.0158728240052915E-4</v>
      </c>
      <c r="K65" s="106">
        <f t="shared" si="3"/>
        <v>0.99820143472968581</v>
      </c>
      <c r="L65" s="72" t="s">
        <v>700</v>
      </c>
      <c r="M65" s="72">
        <v>56</v>
      </c>
    </row>
    <row r="66" spans="1:15" s="67" customFormat="1" ht="60">
      <c r="A66" s="72" t="s">
        <v>530</v>
      </c>
      <c r="B66" s="70">
        <v>90830</v>
      </c>
      <c r="C66" s="70" t="s">
        <v>66</v>
      </c>
      <c r="D66" s="71" t="s">
        <v>13</v>
      </c>
      <c r="E66" s="73">
        <v>1</v>
      </c>
      <c r="F66" s="74">
        <v>147.13999999999999</v>
      </c>
      <c r="G66" s="74">
        <f t="shared" si="4"/>
        <v>147.13999999999999</v>
      </c>
      <c r="H66" s="74">
        <f>ROUND((1+'Orçamento com BDI'!$F$10)*F66,2)</f>
        <v>187.97</v>
      </c>
      <c r="I66" s="74">
        <f t="shared" si="5"/>
        <v>187.97</v>
      </c>
      <c r="J66" s="105">
        <f t="shared" si="6"/>
        <v>2.9896298635601444E-4</v>
      </c>
      <c r="K66" s="106">
        <f t="shared" si="3"/>
        <v>0.99850039771604182</v>
      </c>
      <c r="L66" s="72" t="s">
        <v>700</v>
      </c>
      <c r="M66" s="72">
        <v>57</v>
      </c>
    </row>
    <row r="67" spans="1:15" s="67" customFormat="1" ht="30">
      <c r="A67" s="72" t="s">
        <v>284</v>
      </c>
      <c r="B67" s="70" t="s">
        <v>136</v>
      </c>
      <c r="C67" s="70" t="s">
        <v>22</v>
      </c>
      <c r="D67" s="71" t="s">
        <v>19</v>
      </c>
      <c r="E67" s="73">
        <v>25.2</v>
      </c>
      <c r="F67" s="74">
        <v>5.18</v>
      </c>
      <c r="G67" s="74">
        <f t="shared" si="4"/>
        <v>130.54</v>
      </c>
      <c r="H67" s="74">
        <f>ROUND((1+'Orçamento com BDI'!$F$10)*F67,2)</f>
        <v>6.62</v>
      </c>
      <c r="I67" s="74">
        <f t="shared" si="5"/>
        <v>166.82</v>
      </c>
      <c r="J67" s="105">
        <f t="shared" si="6"/>
        <v>2.6532428251268994E-4</v>
      </c>
      <c r="K67" s="106">
        <f t="shared" si="3"/>
        <v>0.99876572199855451</v>
      </c>
      <c r="L67" s="72" t="s">
        <v>700</v>
      </c>
      <c r="M67" s="72">
        <v>58</v>
      </c>
    </row>
    <row r="68" spans="1:15" s="67" customFormat="1" ht="30">
      <c r="A68" s="72" t="s">
        <v>532</v>
      </c>
      <c r="B68" s="70">
        <v>89597</v>
      </c>
      <c r="C68" s="70" t="s">
        <v>67</v>
      </c>
      <c r="D68" s="71" t="s">
        <v>13</v>
      </c>
      <c r="E68" s="73">
        <v>6</v>
      </c>
      <c r="F68" s="74">
        <v>20.350000000000001</v>
      </c>
      <c r="G68" s="74">
        <f t="shared" si="4"/>
        <v>122.1</v>
      </c>
      <c r="H68" s="74">
        <f>ROUND((1+'Orçamento com BDI'!$F$10)*F68,2)</f>
        <v>26</v>
      </c>
      <c r="I68" s="74">
        <f t="shared" si="5"/>
        <v>156</v>
      </c>
      <c r="J68" s="105">
        <f t="shared" si="6"/>
        <v>2.4811526239047857E-4</v>
      </c>
      <c r="K68" s="106">
        <f t="shared" si="3"/>
        <v>0.99901383726094495</v>
      </c>
      <c r="L68" s="72" t="s">
        <v>700</v>
      </c>
      <c r="M68" s="72">
        <v>59</v>
      </c>
    </row>
    <row r="69" spans="1:15" s="67" customFormat="1" ht="45">
      <c r="A69" s="72" t="s">
        <v>536</v>
      </c>
      <c r="B69" s="70">
        <v>89506</v>
      </c>
      <c r="C69" s="70" t="s">
        <v>71</v>
      </c>
      <c r="D69" s="71" t="s">
        <v>13</v>
      </c>
      <c r="E69" s="73">
        <v>3</v>
      </c>
      <c r="F69" s="74">
        <v>36.380000000000003</v>
      </c>
      <c r="G69" s="74">
        <f t="shared" si="4"/>
        <v>109.14</v>
      </c>
      <c r="H69" s="74">
        <f>ROUND((1+'Orçamento com BDI'!$F$10)*F69,2)</f>
        <v>46.48</v>
      </c>
      <c r="I69" s="74">
        <f t="shared" si="5"/>
        <v>139.44</v>
      </c>
      <c r="J69" s="105">
        <f t="shared" si="6"/>
        <v>2.2177687299825853E-4</v>
      </c>
      <c r="K69" s="106">
        <f t="shared" si="3"/>
        <v>0.99923561413394324</v>
      </c>
      <c r="L69" s="72" t="s">
        <v>700</v>
      </c>
      <c r="M69" s="72">
        <v>60</v>
      </c>
    </row>
    <row r="70" spans="1:15" s="67" customFormat="1" ht="45">
      <c r="A70" s="72" t="s">
        <v>438</v>
      </c>
      <c r="B70" s="70">
        <v>97734</v>
      </c>
      <c r="C70" s="70" t="s">
        <v>46</v>
      </c>
      <c r="D70" s="71" t="s">
        <v>28</v>
      </c>
      <c r="E70" s="73">
        <v>0.04</v>
      </c>
      <c r="F70" s="74">
        <v>2418.5</v>
      </c>
      <c r="G70" s="74">
        <f t="shared" si="4"/>
        <v>96.74</v>
      </c>
      <c r="H70" s="74">
        <f>ROUND((1+'Orçamento com BDI'!$F$10)*F70,2)</f>
        <v>3089.63</v>
      </c>
      <c r="I70" s="74">
        <f t="shared" si="5"/>
        <v>123.59</v>
      </c>
      <c r="J70" s="105">
        <f t="shared" si="6"/>
        <v>1.9656772614640543E-4</v>
      </c>
      <c r="K70" s="106">
        <f t="shared" si="3"/>
        <v>0.99943218186008964</v>
      </c>
      <c r="L70" s="72" t="s">
        <v>700</v>
      </c>
      <c r="M70" s="72">
        <v>61</v>
      </c>
    </row>
    <row r="71" spans="1:15" s="67" customFormat="1" ht="30">
      <c r="A71" s="72" t="s">
        <v>396</v>
      </c>
      <c r="B71" s="70">
        <v>99814</v>
      </c>
      <c r="C71" s="70" t="s">
        <v>39</v>
      </c>
      <c r="D71" s="71" t="s">
        <v>19</v>
      </c>
      <c r="E71" s="73">
        <v>51.19</v>
      </c>
      <c r="F71" s="74">
        <v>1.56</v>
      </c>
      <c r="G71" s="74">
        <f t="shared" si="4"/>
        <v>79.86</v>
      </c>
      <c r="H71" s="74">
        <f>ROUND((1+'Orçamento com BDI'!$F$10)*F71,2)</f>
        <v>1.99</v>
      </c>
      <c r="I71" s="74">
        <f t="shared" si="5"/>
        <v>101.87</v>
      </c>
      <c r="J71" s="105">
        <f t="shared" si="6"/>
        <v>1.6202244730588496E-4</v>
      </c>
      <c r="K71" s="106">
        <f t="shared" si="3"/>
        <v>0.99959420430739554</v>
      </c>
      <c r="L71" s="72" t="s">
        <v>700</v>
      </c>
      <c r="M71" s="72">
        <v>62</v>
      </c>
    </row>
    <row r="72" spans="1:15" ht="30">
      <c r="A72" s="72" t="s">
        <v>375</v>
      </c>
      <c r="B72" s="70">
        <v>97661</v>
      </c>
      <c r="C72" s="70" t="s">
        <v>32</v>
      </c>
      <c r="D72" s="71" t="s">
        <v>24</v>
      </c>
      <c r="E72" s="73">
        <v>100</v>
      </c>
      <c r="F72" s="74">
        <v>0.57999999999999996</v>
      </c>
      <c r="G72" s="74">
        <f t="shared" si="4"/>
        <v>58</v>
      </c>
      <c r="H72" s="74">
        <f>ROUND((1+'Orçamento com BDI'!$F$10)*F72,2)</f>
        <v>0.74</v>
      </c>
      <c r="I72" s="74">
        <f t="shared" si="5"/>
        <v>74</v>
      </c>
      <c r="J72" s="105">
        <f t="shared" si="6"/>
        <v>1.1769570139035522E-4</v>
      </c>
      <c r="K72" s="106">
        <f t="shared" si="3"/>
        <v>0.99971190000878585</v>
      </c>
      <c r="L72" s="72" t="s">
        <v>700</v>
      </c>
      <c r="M72" s="72">
        <v>63</v>
      </c>
      <c r="O72" s="67"/>
    </row>
    <row r="73" spans="1:15" ht="30">
      <c r="A73" s="72" t="s">
        <v>381</v>
      </c>
      <c r="B73" s="70">
        <v>97666</v>
      </c>
      <c r="C73" s="70" t="s">
        <v>35</v>
      </c>
      <c r="D73" s="71" t="s">
        <v>13</v>
      </c>
      <c r="E73" s="73">
        <v>6</v>
      </c>
      <c r="F73" s="74">
        <v>7.37</v>
      </c>
      <c r="G73" s="74">
        <f t="shared" si="4"/>
        <v>44.22</v>
      </c>
      <c r="H73" s="74">
        <f>ROUND((1+'Orçamento com BDI'!$F$10)*F73,2)</f>
        <v>9.42</v>
      </c>
      <c r="I73" s="74">
        <f t="shared" si="5"/>
        <v>56.52</v>
      </c>
      <c r="J73" s="105">
        <f t="shared" si="6"/>
        <v>8.9894068143011853E-5</v>
      </c>
      <c r="K73" s="106">
        <f t="shared" si="3"/>
        <v>0.99980179407692882</v>
      </c>
      <c r="L73" s="72" t="s">
        <v>700</v>
      </c>
      <c r="M73" s="72">
        <v>64</v>
      </c>
      <c r="O73" s="67"/>
    </row>
    <row r="74" spans="1:15" ht="30">
      <c r="A74" s="72" t="s">
        <v>371</v>
      </c>
      <c r="B74" s="70">
        <v>97644</v>
      </c>
      <c r="C74" s="70" t="s">
        <v>30</v>
      </c>
      <c r="D74" s="71" t="s">
        <v>19</v>
      </c>
      <c r="E74" s="73">
        <v>3.78</v>
      </c>
      <c r="F74" s="74">
        <v>7.69</v>
      </c>
      <c r="G74" s="74">
        <f t="shared" ref="G74:G78" si="7">ROUND(E74*F74,2)</f>
        <v>29.07</v>
      </c>
      <c r="H74" s="74">
        <f>ROUND((1+'Orçamento com BDI'!$F$10)*F74,2)</f>
        <v>9.82</v>
      </c>
      <c r="I74" s="74">
        <f t="shared" ref="I74:I78" si="8">ROUND(E74*H74,2)</f>
        <v>37.119999999999997</v>
      </c>
      <c r="J74" s="105">
        <f t="shared" ref="J74:J78" si="9">I74/$I$80</f>
        <v>5.9038708589324125E-5</v>
      </c>
      <c r="K74" s="106">
        <f t="shared" si="3"/>
        <v>0.99986083278551818</v>
      </c>
      <c r="L74" s="72" t="s">
        <v>700</v>
      </c>
      <c r="M74" s="72">
        <v>65</v>
      </c>
      <c r="O74" s="67"/>
    </row>
    <row r="75" spans="1:15" ht="45">
      <c r="A75" s="72" t="s">
        <v>377</v>
      </c>
      <c r="B75" s="70">
        <v>97662</v>
      </c>
      <c r="C75" s="70" t="s">
        <v>33</v>
      </c>
      <c r="D75" s="71" t="s">
        <v>24</v>
      </c>
      <c r="E75" s="73">
        <v>66</v>
      </c>
      <c r="F75" s="74">
        <v>0.41</v>
      </c>
      <c r="G75" s="74">
        <f t="shared" si="7"/>
        <v>27.06</v>
      </c>
      <c r="H75" s="74">
        <f>ROUND((1+'Orçamento com BDI'!$F$10)*F75,2)</f>
        <v>0.52</v>
      </c>
      <c r="I75" s="74">
        <f t="shared" si="8"/>
        <v>34.32</v>
      </c>
      <c r="J75" s="105">
        <f t="shared" si="9"/>
        <v>5.4585357725905288E-5</v>
      </c>
      <c r="K75" s="106">
        <f t="shared" si="3"/>
        <v>0.99991541814324414</v>
      </c>
      <c r="L75" s="72" t="s">
        <v>700</v>
      </c>
      <c r="M75" s="72">
        <v>66</v>
      </c>
      <c r="O75" s="67"/>
    </row>
    <row r="76" spans="1:15" ht="30">
      <c r="A76" s="72" t="s">
        <v>379</v>
      </c>
      <c r="B76" s="70">
        <v>97664</v>
      </c>
      <c r="C76" s="70" t="s">
        <v>34</v>
      </c>
      <c r="D76" s="71" t="s">
        <v>13</v>
      </c>
      <c r="E76" s="73">
        <v>20</v>
      </c>
      <c r="F76" s="74">
        <v>1.26</v>
      </c>
      <c r="G76" s="74">
        <f t="shared" si="7"/>
        <v>25.2</v>
      </c>
      <c r="H76" s="74">
        <f>ROUND((1+'Orçamento com BDI'!$F$10)*F76,2)</f>
        <v>1.61</v>
      </c>
      <c r="I76" s="74">
        <f t="shared" si="8"/>
        <v>32.200000000000003</v>
      </c>
      <c r="J76" s="105">
        <f t="shared" si="9"/>
        <v>5.1213534929316736E-5</v>
      </c>
      <c r="K76" s="106">
        <f t="shared" ref="K76:K78" si="10">K75+J76</f>
        <v>0.99996663167817346</v>
      </c>
      <c r="L76" s="72" t="s">
        <v>700</v>
      </c>
      <c r="M76" s="72">
        <v>67</v>
      </c>
      <c r="O76" s="67"/>
    </row>
    <row r="77" spans="1:15" ht="30">
      <c r="A77" s="72" t="s">
        <v>373</v>
      </c>
      <c r="B77" s="70">
        <v>97660</v>
      </c>
      <c r="C77" s="70" t="s">
        <v>31</v>
      </c>
      <c r="D77" s="71" t="s">
        <v>13</v>
      </c>
      <c r="E77" s="73">
        <v>20</v>
      </c>
      <c r="F77" s="74">
        <v>0.54</v>
      </c>
      <c r="G77" s="74">
        <f t="shared" si="7"/>
        <v>10.8</v>
      </c>
      <c r="H77" s="74">
        <f>ROUND((1+'Orçamento com BDI'!$F$10)*F77,2)</f>
        <v>0.69</v>
      </c>
      <c r="I77" s="74">
        <f t="shared" si="8"/>
        <v>13.8</v>
      </c>
      <c r="J77" s="105">
        <f t="shared" si="9"/>
        <v>2.1948657826850027E-5</v>
      </c>
      <c r="K77" s="106">
        <f t="shared" si="10"/>
        <v>0.99998858033600035</v>
      </c>
      <c r="L77" s="72" t="s">
        <v>700</v>
      </c>
      <c r="M77" s="72">
        <v>68</v>
      </c>
      <c r="O77" s="67"/>
    </row>
    <row r="78" spans="1:15" ht="45">
      <c r="A78" s="72" t="s">
        <v>301</v>
      </c>
      <c r="B78" s="70">
        <v>97629</v>
      </c>
      <c r="C78" s="70" t="s">
        <v>782</v>
      </c>
      <c r="D78" s="71" t="s">
        <v>28</v>
      </c>
      <c r="E78" s="73">
        <v>0.1</v>
      </c>
      <c r="F78" s="74">
        <v>56.22</v>
      </c>
      <c r="G78" s="74">
        <f t="shared" si="7"/>
        <v>5.62</v>
      </c>
      <c r="H78" s="74">
        <f>ROUND((1+'Orçamento com BDI'!$F$10)*F78,2)</f>
        <v>71.819999999999993</v>
      </c>
      <c r="I78" s="74">
        <f t="shared" si="8"/>
        <v>7.18</v>
      </c>
      <c r="J78" s="105">
        <f t="shared" si="9"/>
        <v>1.1419663999766898E-5</v>
      </c>
      <c r="K78" s="106">
        <f t="shared" si="10"/>
        <v>1.0000000000000002</v>
      </c>
      <c r="L78" s="72" t="s">
        <v>700</v>
      </c>
      <c r="M78" s="72">
        <v>69</v>
      </c>
      <c r="O78" s="67"/>
    </row>
    <row r="79" spans="1:15">
      <c r="A79" s="62"/>
      <c r="C79" s="69"/>
      <c r="D79" s="63"/>
      <c r="E79" s="76"/>
      <c r="F79" s="77"/>
      <c r="G79" s="77"/>
      <c r="H79" s="77"/>
      <c r="I79" s="77"/>
    </row>
    <row r="80" spans="1:15" ht="18">
      <c r="A80" s="215" t="s">
        <v>638</v>
      </c>
      <c r="B80" s="216"/>
      <c r="C80" s="216"/>
      <c r="D80" s="216"/>
      <c r="E80" s="216"/>
      <c r="F80" s="217"/>
      <c r="G80" s="84">
        <f>SUM(G10:G78)</f>
        <v>492173.78999999992</v>
      </c>
      <c r="H80" s="85"/>
      <c r="I80" s="84">
        <f>SUM(I10:I78)</f>
        <v>628740.04</v>
      </c>
      <c r="J80" s="83"/>
      <c r="L80" s="75"/>
    </row>
    <row r="81" spans="1:7">
      <c r="A81" s="69"/>
      <c r="C81" s="63"/>
      <c r="D81" s="63"/>
      <c r="E81" s="63"/>
      <c r="F81" s="63"/>
      <c r="G81" s="63"/>
    </row>
  </sheetData>
  <sortState xmlns:xlrd2="http://schemas.microsoft.com/office/spreadsheetml/2017/richdata2" ref="A10:M78">
    <sortCondition descending="1" ref="I10:I78"/>
  </sortState>
  <mergeCells count="2">
    <mergeCell ref="A80:F80"/>
    <mergeCell ref="A1:B8"/>
  </mergeCells>
  <pageMargins left="0.78740157480314965" right="0.78740157480314965" top="1.0629921259842521" bottom="1.0629921259842521" header="0.78740157480314965" footer="0.78740157480314965"/>
  <pageSetup paperSize="9" scale="48" fitToHeight="0" orientation="landscape" horizontalDpi="300" verticalDpi="300" r:id="rId1"/>
  <headerFooter>
    <oddHeader>&amp;C&amp;"Times New Roman,Normal"&amp;Kffffff&amp;A</oddHeader>
    <oddFooter>&amp;C&amp;"Times New Roman,Normal"&amp;KffffffPágina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49"/>
  <sheetViews>
    <sheetView zoomScale="55" zoomScaleNormal="55" workbookViewId="0">
      <selection activeCell="J13" sqref="J13"/>
    </sheetView>
  </sheetViews>
  <sheetFormatPr defaultColWidth="10.5" defaultRowHeight="15"/>
  <cols>
    <col min="1" max="1" width="17.296875" style="69" customWidth="1"/>
    <col min="2" max="2" width="52.09765625" style="66" customWidth="1"/>
    <col min="3" max="3" width="8.796875" style="66" bestFit="1" customWidth="1"/>
    <col min="4" max="4" width="11.8984375" style="62" bestFit="1" customWidth="1"/>
    <col min="5" max="5" width="19.69921875" style="66" bestFit="1" customWidth="1"/>
    <col min="6" max="6" width="18.69921875" style="66" customWidth="1"/>
    <col min="7" max="7" width="11.69921875" style="67" bestFit="1" customWidth="1"/>
    <col min="8" max="8" width="11.69921875" style="66" bestFit="1" customWidth="1"/>
    <col min="9" max="9" width="7.8984375" style="62" customWidth="1"/>
    <col min="10" max="10" width="9.19921875" style="62" customWidth="1"/>
    <col min="11" max="16384" width="10.5" style="66"/>
  </cols>
  <sheetData>
    <row r="1" spans="1:10" s="67" customFormat="1" ht="15.75">
      <c r="A1" s="144"/>
      <c r="B1" s="65" t="s">
        <v>0</v>
      </c>
      <c r="C1" s="65"/>
      <c r="D1" s="138"/>
      <c r="E1" s="65"/>
      <c r="F1" s="65"/>
      <c r="H1" s="66"/>
      <c r="I1" s="62"/>
      <c r="J1" s="62"/>
    </row>
    <row r="2" spans="1:10" s="67" customFormat="1">
      <c r="A2" s="144"/>
      <c r="B2" s="64" t="s">
        <v>1</v>
      </c>
      <c r="C2" s="64"/>
      <c r="D2" s="63"/>
      <c r="E2" s="64"/>
      <c r="F2" s="64"/>
      <c r="H2" s="66"/>
      <c r="I2" s="62"/>
      <c r="J2" s="62"/>
    </row>
    <row r="3" spans="1:10" s="67" customFormat="1">
      <c r="A3" s="144"/>
      <c r="B3" s="64" t="s">
        <v>2</v>
      </c>
      <c r="C3" s="64"/>
      <c r="D3" s="63"/>
      <c r="E3" s="64"/>
      <c r="F3" s="64"/>
      <c r="H3" s="66"/>
      <c r="I3" s="62"/>
      <c r="J3" s="62"/>
    </row>
    <row r="4" spans="1:10" s="67" customFormat="1">
      <c r="A4" s="144"/>
      <c r="B4" s="64" t="s">
        <v>3</v>
      </c>
      <c r="C4" s="64"/>
      <c r="D4" s="63"/>
      <c r="E4" s="64"/>
      <c r="F4" s="64"/>
      <c r="H4" s="66"/>
      <c r="I4" s="62"/>
      <c r="J4" s="62"/>
    </row>
    <row r="5" spans="1:10" s="67" customFormat="1">
      <c r="A5" s="144"/>
      <c r="B5" s="63"/>
      <c r="C5" s="63"/>
      <c r="D5" s="63"/>
      <c r="E5" s="63"/>
      <c r="F5" s="63"/>
      <c r="H5" s="66"/>
      <c r="I5" s="62"/>
      <c r="J5" s="62"/>
    </row>
    <row r="6" spans="1:10" s="67" customFormat="1" ht="15.75">
      <c r="A6" s="144"/>
      <c r="B6" s="65" t="s">
        <v>85</v>
      </c>
      <c r="C6" s="64"/>
      <c r="D6" s="63"/>
      <c r="E6" s="64"/>
      <c r="F6" s="64"/>
      <c r="H6" s="66"/>
      <c r="I6" s="62"/>
      <c r="J6" s="62"/>
    </row>
    <row r="7" spans="1:10" s="67" customFormat="1" ht="15.75">
      <c r="A7" s="144"/>
      <c r="B7" s="64" t="s">
        <v>781</v>
      </c>
      <c r="C7" s="65"/>
      <c r="D7" s="138"/>
      <c r="E7" s="65"/>
      <c r="F7" s="65"/>
      <c r="H7" s="66"/>
      <c r="I7" s="62"/>
      <c r="J7" s="62"/>
    </row>
    <row r="8" spans="1:10" s="67" customFormat="1" ht="15.75">
      <c r="A8" s="144"/>
      <c r="B8" s="65" t="s">
        <v>779</v>
      </c>
      <c r="C8" s="65"/>
      <c r="D8" s="138"/>
      <c r="E8" s="65"/>
      <c r="F8" s="65"/>
      <c r="H8" s="66"/>
      <c r="I8" s="62"/>
      <c r="J8" s="62"/>
    </row>
    <row r="9" spans="1:10" s="67" customFormat="1" ht="31.5">
      <c r="A9" s="81" t="s">
        <v>7</v>
      </c>
      <c r="B9" s="81" t="s">
        <v>8</v>
      </c>
      <c r="C9" s="81" t="s">
        <v>633</v>
      </c>
      <c r="D9" s="81" t="s">
        <v>9</v>
      </c>
      <c r="E9" s="81" t="s">
        <v>10</v>
      </c>
      <c r="F9" s="81" t="s">
        <v>11</v>
      </c>
      <c r="G9" s="81" t="s">
        <v>709</v>
      </c>
      <c r="H9" s="81" t="s">
        <v>710</v>
      </c>
      <c r="I9" s="81" t="s">
        <v>711</v>
      </c>
      <c r="J9" s="81" t="s">
        <v>712</v>
      </c>
    </row>
    <row r="10" spans="1:10" s="67" customFormat="1" ht="30">
      <c r="A10" s="71">
        <v>4015</v>
      </c>
      <c r="B10" s="71" t="s">
        <v>193</v>
      </c>
      <c r="C10" s="143">
        <v>1702.4002379999999</v>
      </c>
      <c r="D10" s="139" t="s">
        <v>117</v>
      </c>
      <c r="E10" s="140">
        <v>86.01</v>
      </c>
      <c r="F10" s="140">
        <v>146423.87</v>
      </c>
      <c r="G10" s="141">
        <f>F10/$F$144</f>
        <v>0.29750440388140137</v>
      </c>
      <c r="H10" s="142">
        <f>G10</f>
        <v>0.29750440388140137</v>
      </c>
      <c r="I10" s="108" t="s">
        <v>665</v>
      </c>
      <c r="J10" s="72">
        <v>1</v>
      </c>
    </row>
    <row r="11" spans="1:10" s="67" customFormat="1">
      <c r="A11" s="71">
        <v>4750</v>
      </c>
      <c r="B11" s="71" t="s">
        <v>715</v>
      </c>
      <c r="C11" s="143">
        <v>2738.8261936280001</v>
      </c>
      <c r="D11" s="139" t="s">
        <v>92</v>
      </c>
      <c r="E11" s="140">
        <v>16.32</v>
      </c>
      <c r="F11" s="140">
        <v>44700.21</v>
      </c>
      <c r="G11" s="141">
        <f t="shared" ref="G11:G74" si="0">F11/$F$144</f>
        <v>9.0822004154264308E-2</v>
      </c>
      <c r="H11" s="142">
        <f>H10+G11</f>
        <v>0.38832640803566565</v>
      </c>
      <c r="I11" s="108" t="s">
        <v>665</v>
      </c>
      <c r="J11" s="72">
        <v>2</v>
      </c>
    </row>
    <row r="12" spans="1:10" s="67" customFormat="1">
      <c r="A12" s="71">
        <v>12873</v>
      </c>
      <c r="B12" s="71" t="s">
        <v>717</v>
      </c>
      <c r="C12" s="143">
        <v>1679.4577999359999</v>
      </c>
      <c r="D12" s="139" t="s">
        <v>92</v>
      </c>
      <c r="E12" s="140">
        <v>16.32</v>
      </c>
      <c r="F12" s="140">
        <v>27410.33</v>
      </c>
      <c r="G12" s="141">
        <f t="shared" si="0"/>
        <v>5.5692380530868994E-2</v>
      </c>
      <c r="H12" s="142">
        <f t="shared" ref="H12:H75" si="1">H11+G12</f>
        <v>0.44401878856653465</v>
      </c>
      <c r="I12" s="108" t="s">
        <v>665</v>
      </c>
      <c r="J12" s="72">
        <v>3</v>
      </c>
    </row>
    <row r="13" spans="1:10" s="67" customFormat="1">
      <c r="A13" s="71">
        <v>6111</v>
      </c>
      <c r="B13" s="71" t="s">
        <v>716</v>
      </c>
      <c r="C13" s="143">
        <v>2238.22506677</v>
      </c>
      <c r="D13" s="139" t="s">
        <v>92</v>
      </c>
      <c r="E13" s="140">
        <v>11.92</v>
      </c>
      <c r="F13" s="140">
        <v>26674.74</v>
      </c>
      <c r="G13" s="141">
        <f t="shared" si="0"/>
        <v>5.4197806835670805E-2</v>
      </c>
      <c r="H13" s="142">
        <f t="shared" si="1"/>
        <v>0.49821659540220548</v>
      </c>
      <c r="I13" s="108" t="s">
        <v>665</v>
      </c>
      <c r="J13" s="72">
        <v>4</v>
      </c>
    </row>
    <row r="14" spans="1:10" s="67" customFormat="1">
      <c r="A14" s="71">
        <v>1379</v>
      </c>
      <c r="B14" s="71" t="s">
        <v>206</v>
      </c>
      <c r="C14" s="143">
        <v>32462.808905329999</v>
      </c>
      <c r="D14" s="139" t="s">
        <v>119</v>
      </c>
      <c r="E14" s="140">
        <v>0.7</v>
      </c>
      <c r="F14" s="140">
        <v>22723.96</v>
      </c>
      <c r="G14" s="141">
        <f t="shared" si="0"/>
        <v>4.6170601648657487E-2</v>
      </c>
      <c r="H14" s="142">
        <f t="shared" si="1"/>
        <v>0.54438719705086291</v>
      </c>
      <c r="I14" s="108" t="s">
        <v>665</v>
      </c>
      <c r="J14" s="72">
        <v>5</v>
      </c>
    </row>
    <row r="15" spans="1:10" s="67" customFormat="1" ht="30">
      <c r="A15" s="71">
        <v>11621</v>
      </c>
      <c r="B15" s="71" t="s">
        <v>198</v>
      </c>
      <c r="C15" s="143">
        <v>272.80124999999998</v>
      </c>
      <c r="D15" s="139" t="s">
        <v>117</v>
      </c>
      <c r="E15" s="140">
        <v>67.69</v>
      </c>
      <c r="F15" s="140">
        <v>18465.61</v>
      </c>
      <c r="G15" s="141">
        <f t="shared" si="0"/>
        <v>3.7518474927321917E-2</v>
      </c>
      <c r="H15" s="142">
        <f t="shared" si="1"/>
        <v>0.58190567197818488</v>
      </c>
      <c r="I15" s="107" t="s">
        <v>688</v>
      </c>
      <c r="J15" s="72">
        <v>6</v>
      </c>
    </row>
    <row r="16" spans="1:10" s="67" customFormat="1">
      <c r="A16" s="71" t="s">
        <v>249</v>
      </c>
      <c r="B16" s="71" t="s">
        <v>250</v>
      </c>
      <c r="C16" s="143">
        <v>328.32</v>
      </c>
      <c r="D16" s="139" t="s">
        <v>53</v>
      </c>
      <c r="E16" s="140">
        <v>52.76</v>
      </c>
      <c r="F16" s="140">
        <v>17322.16</v>
      </c>
      <c r="G16" s="141">
        <f t="shared" si="0"/>
        <v>3.519521021223012E-2</v>
      </c>
      <c r="H16" s="142">
        <f t="shared" si="1"/>
        <v>0.61710088219041503</v>
      </c>
      <c r="I16" s="107" t="s">
        <v>688</v>
      </c>
      <c r="J16" s="72">
        <v>7</v>
      </c>
    </row>
    <row r="17" spans="1:10" s="67" customFormat="1">
      <c r="A17" s="71">
        <v>2706</v>
      </c>
      <c r="B17" s="71" t="s">
        <v>718</v>
      </c>
      <c r="C17" s="143">
        <v>157.87200000000001</v>
      </c>
      <c r="D17" s="139" t="s">
        <v>92</v>
      </c>
      <c r="E17" s="140">
        <v>102.27</v>
      </c>
      <c r="F17" s="140">
        <v>16146</v>
      </c>
      <c r="G17" s="141">
        <f t="shared" si="0"/>
        <v>3.2805485233173434E-2</v>
      </c>
      <c r="H17" s="142">
        <f t="shared" si="1"/>
        <v>0.64990636742358843</v>
      </c>
      <c r="I17" s="107" t="s">
        <v>688</v>
      </c>
      <c r="J17" s="72">
        <v>8</v>
      </c>
    </row>
    <row r="18" spans="1:10" s="67" customFormat="1">
      <c r="A18" s="71" t="s">
        <v>719</v>
      </c>
      <c r="B18" s="71" t="s">
        <v>720</v>
      </c>
      <c r="C18" s="143">
        <v>22.157378600000001</v>
      </c>
      <c r="D18" s="139" t="s">
        <v>135</v>
      </c>
      <c r="E18" s="140">
        <v>624.63</v>
      </c>
      <c r="F18" s="140">
        <v>13840.2</v>
      </c>
      <c r="G18" s="141">
        <f t="shared" si="0"/>
        <v>2.8120554733318901E-2</v>
      </c>
      <c r="H18" s="142">
        <f t="shared" si="1"/>
        <v>0.6780269221569073</v>
      </c>
      <c r="I18" s="107" t="s">
        <v>688</v>
      </c>
      <c r="J18" s="72">
        <v>9</v>
      </c>
    </row>
    <row r="19" spans="1:10" s="67" customFormat="1" ht="30">
      <c r="A19" s="71">
        <v>511</v>
      </c>
      <c r="B19" s="71" t="s">
        <v>192</v>
      </c>
      <c r="C19" s="143">
        <v>583.97040000000004</v>
      </c>
      <c r="D19" s="139" t="s">
        <v>165</v>
      </c>
      <c r="E19" s="140">
        <v>22</v>
      </c>
      <c r="F19" s="140">
        <v>12848.94</v>
      </c>
      <c r="G19" s="141">
        <f t="shared" si="0"/>
        <v>2.6106510060196424E-2</v>
      </c>
      <c r="H19" s="142">
        <f t="shared" si="1"/>
        <v>0.70413343221710367</v>
      </c>
      <c r="I19" s="107" t="s">
        <v>688</v>
      </c>
      <c r="J19" s="72">
        <v>10</v>
      </c>
    </row>
    <row r="20" spans="1:10" s="67" customFormat="1" ht="30">
      <c r="A20" s="71">
        <v>37372</v>
      </c>
      <c r="B20" s="71" t="s">
        <v>721</v>
      </c>
      <c r="C20" s="143">
        <v>8221.0978702560005</v>
      </c>
      <c r="D20" s="139" t="s">
        <v>92</v>
      </c>
      <c r="E20" s="140">
        <v>1.34</v>
      </c>
      <c r="F20" s="140">
        <v>11016.28</v>
      </c>
      <c r="G20" s="141">
        <f t="shared" si="0"/>
        <v>2.2382906655797341E-2</v>
      </c>
      <c r="H20" s="142">
        <f t="shared" si="1"/>
        <v>0.72651633887290101</v>
      </c>
      <c r="I20" s="107" t="s">
        <v>688</v>
      </c>
      <c r="J20" s="72">
        <v>11</v>
      </c>
    </row>
    <row r="21" spans="1:10" s="67" customFormat="1" ht="30">
      <c r="A21" s="71">
        <v>142</v>
      </c>
      <c r="B21" s="71" t="s">
        <v>201</v>
      </c>
      <c r="C21" s="143">
        <v>234.766942</v>
      </c>
      <c r="D21" s="139" t="s">
        <v>202</v>
      </c>
      <c r="E21" s="140">
        <v>45.66</v>
      </c>
      <c r="F21" s="140">
        <v>10720.66</v>
      </c>
      <c r="G21" s="141">
        <f t="shared" si="0"/>
        <v>2.178226516288078E-2</v>
      </c>
      <c r="H21" s="142">
        <f t="shared" si="1"/>
        <v>0.74829860403578174</v>
      </c>
      <c r="I21" s="107" t="s">
        <v>688</v>
      </c>
      <c r="J21" s="72">
        <v>12</v>
      </c>
    </row>
    <row r="22" spans="1:10" s="67" customFormat="1">
      <c r="A22" s="71">
        <v>40818</v>
      </c>
      <c r="B22" s="71" t="s">
        <v>722</v>
      </c>
      <c r="C22" s="143">
        <v>3.0510000000000002</v>
      </c>
      <c r="D22" s="139" t="s">
        <v>94</v>
      </c>
      <c r="E22" s="140">
        <v>2993.39</v>
      </c>
      <c r="F22" s="140">
        <v>9132.84</v>
      </c>
      <c r="G22" s="141">
        <f t="shared" si="0"/>
        <v>1.8556128313943744E-2</v>
      </c>
      <c r="H22" s="142">
        <f t="shared" si="1"/>
        <v>0.76685473234972545</v>
      </c>
      <c r="I22" s="107" t="s">
        <v>688</v>
      </c>
      <c r="J22" s="72">
        <v>13</v>
      </c>
    </row>
    <row r="23" spans="1:10" s="67" customFormat="1" ht="30">
      <c r="A23" s="71">
        <v>370</v>
      </c>
      <c r="B23" s="71" t="s">
        <v>723</v>
      </c>
      <c r="C23" s="143">
        <v>74.205540342999996</v>
      </c>
      <c r="D23" s="139" t="s">
        <v>135</v>
      </c>
      <c r="E23" s="140">
        <v>120</v>
      </c>
      <c r="F23" s="140">
        <v>8904.66</v>
      </c>
      <c r="G23" s="141">
        <f t="shared" si="0"/>
        <v>1.809251159026571E-2</v>
      </c>
      <c r="H23" s="142">
        <f t="shared" si="1"/>
        <v>0.78494724393999116</v>
      </c>
      <c r="I23" s="107" t="s">
        <v>688</v>
      </c>
      <c r="J23" s="72">
        <v>14</v>
      </c>
    </row>
    <row r="24" spans="1:10" s="67" customFormat="1" ht="30">
      <c r="A24" s="71">
        <v>43147</v>
      </c>
      <c r="B24" s="71" t="s">
        <v>199</v>
      </c>
      <c r="C24" s="143">
        <v>273.49200000000002</v>
      </c>
      <c r="D24" s="139" t="s">
        <v>119</v>
      </c>
      <c r="E24" s="140">
        <v>30.67</v>
      </c>
      <c r="F24" s="140">
        <v>8387.09</v>
      </c>
      <c r="G24" s="141">
        <f t="shared" si="0"/>
        <v>1.7040911504044135E-2</v>
      </c>
      <c r="H24" s="142">
        <f t="shared" si="1"/>
        <v>0.80198815544403534</v>
      </c>
      <c r="I24" s="107" t="s">
        <v>688</v>
      </c>
      <c r="J24" s="72">
        <v>15</v>
      </c>
    </row>
    <row r="25" spans="1:10" s="67" customFormat="1" ht="30">
      <c r="A25" s="71">
        <v>37370</v>
      </c>
      <c r="B25" s="71" t="s">
        <v>724</v>
      </c>
      <c r="C25" s="143">
        <v>8022.0978702559996</v>
      </c>
      <c r="D25" s="139" t="s">
        <v>92</v>
      </c>
      <c r="E25" s="140">
        <v>1.04</v>
      </c>
      <c r="F25" s="140">
        <v>8342.9699999999993</v>
      </c>
      <c r="G25" s="141">
        <f t="shared" si="0"/>
        <v>1.6951268372092713E-2</v>
      </c>
      <c r="H25" s="142">
        <f t="shared" si="1"/>
        <v>0.81893942381612805</v>
      </c>
      <c r="I25" s="72" t="s">
        <v>700</v>
      </c>
      <c r="J25" s="72">
        <v>16</v>
      </c>
    </row>
    <row r="26" spans="1:10" s="67" customFormat="1">
      <c r="A26" s="71">
        <v>4253</v>
      </c>
      <c r="B26" s="71" t="s">
        <v>725</v>
      </c>
      <c r="C26" s="143">
        <v>537.07104000000004</v>
      </c>
      <c r="D26" s="139" t="s">
        <v>92</v>
      </c>
      <c r="E26" s="140">
        <v>13.3</v>
      </c>
      <c r="F26" s="140">
        <v>7143.84</v>
      </c>
      <c r="G26" s="141">
        <f t="shared" si="0"/>
        <v>1.4514872886668754E-2</v>
      </c>
      <c r="H26" s="142">
        <f t="shared" si="1"/>
        <v>0.8334542967027968</v>
      </c>
      <c r="I26" s="72" t="s">
        <v>700</v>
      </c>
      <c r="J26" s="72">
        <v>17</v>
      </c>
    </row>
    <row r="27" spans="1:10" s="67" customFormat="1" ht="30">
      <c r="A27" s="71">
        <v>37371</v>
      </c>
      <c r="B27" s="71" t="s">
        <v>726</v>
      </c>
      <c r="C27" s="143">
        <v>8022.0978702559996</v>
      </c>
      <c r="D27" s="139" t="s">
        <v>92</v>
      </c>
      <c r="E27" s="140">
        <v>0.77</v>
      </c>
      <c r="F27" s="140">
        <v>6177</v>
      </c>
      <c r="G27" s="141">
        <f t="shared" si="0"/>
        <v>1.2550444833724285E-2</v>
      </c>
      <c r="H27" s="142">
        <f t="shared" si="1"/>
        <v>0.84600474153652105</v>
      </c>
      <c r="I27" s="72" t="s">
        <v>700</v>
      </c>
      <c r="J27" s="72">
        <v>18</v>
      </c>
    </row>
    <row r="28" spans="1:10" s="67" customFormat="1" ht="30">
      <c r="A28" s="71" t="s">
        <v>253</v>
      </c>
      <c r="B28" s="71" t="s">
        <v>254</v>
      </c>
      <c r="C28" s="143">
        <v>13</v>
      </c>
      <c r="D28" s="139" t="s">
        <v>13</v>
      </c>
      <c r="E28" s="140">
        <v>420</v>
      </c>
      <c r="F28" s="140">
        <v>5460</v>
      </c>
      <c r="G28" s="141">
        <f t="shared" si="0"/>
        <v>1.1093642349382321E-2</v>
      </c>
      <c r="H28" s="142">
        <f t="shared" si="1"/>
        <v>0.85709838388590343</v>
      </c>
      <c r="I28" s="72" t="s">
        <v>700</v>
      </c>
      <c r="J28" s="72">
        <v>19</v>
      </c>
    </row>
    <row r="29" spans="1:10" s="67" customFormat="1" ht="30">
      <c r="A29" s="71">
        <v>43489</v>
      </c>
      <c r="B29" s="71" t="s">
        <v>727</v>
      </c>
      <c r="C29" s="143">
        <v>4329.1871469119997</v>
      </c>
      <c r="D29" s="139" t="s">
        <v>92</v>
      </c>
      <c r="E29" s="140">
        <v>1.24</v>
      </c>
      <c r="F29" s="140">
        <v>5368.19</v>
      </c>
      <c r="G29" s="141">
        <f t="shared" si="0"/>
        <v>1.0907102550097194E-2</v>
      </c>
      <c r="H29" s="142">
        <f t="shared" si="1"/>
        <v>0.86800548643600062</v>
      </c>
      <c r="I29" s="72" t="s">
        <v>700</v>
      </c>
      <c r="J29" s="72">
        <v>20</v>
      </c>
    </row>
    <row r="30" spans="1:10" s="67" customFormat="1">
      <c r="A30" s="71">
        <v>2707</v>
      </c>
      <c r="B30" s="71" t="s">
        <v>728</v>
      </c>
      <c r="C30" s="143">
        <v>43.73057</v>
      </c>
      <c r="D30" s="139" t="s">
        <v>92</v>
      </c>
      <c r="E30" s="140">
        <v>107.36</v>
      </c>
      <c r="F30" s="140">
        <v>4694.74</v>
      </c>
      <c r="G30" s="141">
        <f t="shared" si="0"/>
        <v>9.5387850702086368E-3</v>
      </c>
      <c r="H30" s="142">
        <f t="shared" si="1"/>
        <v>0.87754427150620928</v>
      </c>
      <c r="I30" s="72" t="s">
        <v>700</v>
      </c>
      <c r="J30" s="72">
        <v>21</v>
      </c>
    </row>
    <row r="31" spans="1:10" s="67" customFormat="1">
      <c r="A31" s="71">
        <v>242</v>
      </c>
      <c r="B31" s="71" t="s">
        <v>729</v>
      </c>
      <c r="C31" s="143">
        <v>341.66475270400002</v>
      </c>
      <c r="D31" s="139" t="s">
        <v>92</v>
      </c>
      <c r="E31" s="140">
        <v>12.75</v>
      </c>
      <c r="F31" s="140">
        <v>4355.21</v>
      </c>
      <c r="G31" s="141">
        <f t="shared" si="0"/>
        <v>8.8489271238925606E-3</v>
      </c>
      <c r="H31" s="142">
        <f t="shared" si="1"/>
        <v>0.8863931986301018</v>
      </c>
      <c r="I31" s="72" t="s">
        <v>700</v>
      </c>
      <c r="J31" s="72">
        <v>22</v>
      </c>
    </row>
    <row r="32" spans="1:10" s="67" customFormat="1">
      <c r="A32" s="71">
        <v>4226</v>
      </c>
      <c r="B32" s="71" t="s">
        <v>194</v>
      </c>
      <c r="C32" s="143">
        <v>454.0926</v>
      </c>
      <c r="D32" s="139" t="s">
        <v>119</v>
      </c>
      <c r="E32" s="140">
        <v>7.82</v>
      </c>
      <c r="F32" s="140">
        <v>3552.93</v>
      </c>
      <c r="G32" s="141">
        <f t="shared" si="0"/>
        <v>7.2188525114269099E-3</v>
      </c>
      <c r="H32" s="142">
        <f t="shared" si="1"/>
        <v>0.89361205114152875</v>
      </c>
      <c r="I32" s="72" t="s">
        <v>700</v>
      </c>
      <c r="J32" s="72">
        <v>23</v>
      </c>
    </row>
    <row r="33" spans="1:10" s="67" customFormat="1" ht="30">
      <c r="A33" s="71">
        <v>43465</v>
      </c>
      <c r="B33" s="71" t="s">
        <v>731</v>
      </c>
      <c r="C33" s="143">
        <v>4329.1871469119997</v>
      </c>
      <c r="D33" s="139" t="s">
        <v>92</v>
      </c>
      <c r="E33" s="140">
        <v>0.82</v>
      </c>
      <c r="F33" s="140">
        <v>3549.94</v>
      </c>
      <c r="G33" s="141">
        <f t="shared" si="0"/>
        <v>7.2127774215689153E-3</v>
      </c>
      <c r="H33" s="142">
        <f t="shared" si="1"/>
        <v>0.90082482856309765</v>
      </c>
      <c r="I33" s="72" t="s">
        <v>700</v>
      </c>
      <c r="J33" s="72">
        <v>24</v>
      </c>
    </row>
    <row r="34" spans="1:10" s="67" customFormat="1" ht="30">
      <c r="A34" s="71">
        <v>43491</v>
      </c>
      <c r="B34" s="71" t="s">
        <v>730</v>
      </c>
      <c r="C34" s="143">
        <v>2527.6574886439998</v>
      </c>
      <c r="D34" s="139" t="s">
        <v>92</v>
      </c>
      <c r="E34" s="140">
        <v>1.33</v>
      </c>
      <c r="F34" s="140">
        <v>3361.79</v>
      </c>
      <c r="G34" s="141">
        <f t="shared" si="0"/>
        <v>6.8304937570934053E-3</v>
      </c>
      <c r="H34" s="142">
        <f t="shared" si="1"/>
        <v>0.90765532232019108</v>
      </c>
      <c r="I34" s="72" t="s">
        <v>700</v>
      </c>
      <c r="J34" s="72">
        <v>25</v>
      </c>
    </row>
    <row r="35" spans="1:10" s="67" customFormat="1" ht="30">
      <c r="A35" s="71">
        <v>38365</v>
      </c>
      <c r="B35" s="71" t="s">
        <v>210</v>
      </c>
      <c r="C35" s="143">
        <v>1198.1632</v>
      </c>
      <c r="D35" s="139" t="s">
        <v>117</v>
      </c>
      <c r="E35" s="140">
        <v>2.71</v>
      </c>
      <c r="F35" s="140">
        <v>3248.86</v>
      </c>
      <c r="G35" s="141">
        <f t="shared" si="0"/>
        <v>6.6010422863029758E-3</v>
      </c>
      <c r="H35" s="142">
        <f t="shared" si="1"/>
        <v>0.91425636460649407</v>
      </c>
      <c r="I35" s="72" t="s">
        <v>700</v>
      </c>
      <c r="J35" s="72">
        <v>26</v>
      </c>
    </row>
    <row r="36" spans="1:10" s="67" customFormat="1" ht="45">
      <c r="A36" s="71">
        <v>4914</v>
      </c>
      <c r="B36" s="71" t="s">
        <v>217</v>
      </c>
      <c r="C36" s="143">
        <v>3.78</v>
      </c>
      <c r="D36" s="139" t="s">
        <v>117</v>
      </c>
      <c r="E36" s="140">
        <v>628.69000000000005</v>
      </c>
      <c r="F36" s="140">
        <v>2376.4499999999998</v>
      </c>
      <c r="G36" s="141">
        <f t="shared" si="0"/>
        <v>4.8284773555292331E-3</v>
      </c>
      <c r="H36" s="142">
        <f t="shared" si="1"/>
        <v>0.91908484196202334</v>
      </c>
      <c r="I36" s="72" t="s">
        <v>700</v>
      </c>
      <c r="J36" s="72">
        <v>27</v>
      </c>
    </row>
    <row r="37" spans="1:10" s="67" customFormat="1" ht="30">
      <c r="A37" s="71">
        <v>7334</v>
      </c>
      <c r="B37" s="71" t="s">
        <v>207</v>
      </c>
      <c r="C37" s="143">
        <v>120.9684</v>
      </c>
      <c r="D37" s="139" t="s">
        <v>165</v>
      </c>
      <c r="E37" s="140">
        <v>19.02</v>
      </c>
      <c r="F37" s="140">
        <v>2298.4</v>
      </c>
      <c r="G37" s="141">
        <f t="shared" si="0"/>
        <v>4.6698951604066535E-3</v>
      </c>
      <c r="H37" s="142">
        <f t="shared" si="1"/>
        <v>0.92375473712242995</v>
      </c>
      <c r="I37" s="72" t="s">
        <v>700</v>
      </c>
      <c r="J37" s="72">
        <v>28</v>
      </c>
    </row>
    <row r="38" spans="1:10" s="67" customFormat="1">
      <c r="A38" s="71">
        <v>37666</v>
      </c>
      <c r="B38" s="71" t="s">
        <v>732</v>
      </c>
      <c r="C38" s="143">
        <v>222.06390111499999</v>
      </c>
      <c r="D38" s="139" t="s">
        <v>92</v>
      </c>
      <c r="E38" s="140">
        <v>10.27</v>
      </c>
      <c r="F38" s="140">
        <v>2280.1799999999998</v>
      </c>
      <c r="G38" s="141">
        <f t="shared" si="0"/>
        <v>4.6328757165228166E-3</v>
      </c>
      <c r="H38" s="142">
        <f t="shared" si="1"/>
        <v>0.92838761283895277</v>
      </c>
      <c r="I38" s="72" t="s">
        <v>700</v>
      </c>
      <c r="J38" s="72">
        <v>29</v>
      </c>
    </row>
    <row r="39" spans="1:10" s="67" customFormat="1">
      <c r="A39" s="71">
        <v>9871</v>
      </c>
      <c r="B39" s="71" t="s">
        <v>235</v>
      </c>
      <c r="C39" s="143">
        <v>52.779789999999998</v>
      </c>
      <c r="D39" s="139" t="s">
        <v>115</v>
      </c>
      <c r="E39" s="140">
        <v>42.86</v>
      </c>
      <c r="F39" s="140">
        <v>2261.9899999999998</v>
      </c>
      <c r="G39" s="141">
        <f t="shared" si="0"/>
        <v>4.595917226717823E-3</v>
      </c>
      <c r="H39" s="142">
        <f t="shared" si="1"/>
        <v>0.93298353006567059</v>
      </c>
      <c r="I39" s="72" t="s">
        <v>700</v>
      </c>
      <c r="J39" s="72">
        <v>30</v>
      </c>
    </row>
    <row r="40" spans="1:10" s="67" customFormat="1" ht="30">
      <c r="A40" s="71">
        <v>10931</v>
      </c>
      <c r="B40" s="71" t="s">
        <v>214</v>
      </c>
      <c r="C40" s="143">
        <v>175.38149999999999</v>
      </c>
      <c r="D40" s="139" t="s">
        <v>117</v>
      </c>
      <c r="E40" s="140">
        <v>12.48</v>
      </c>
      <c r="F40" s="140">
        <v>2188.09</v>
      </c>
      <c r="G40" s="141">
        <f t="shared" si="0"/>
        <v>4.4457670125018249E-3</v>
      </c>
      <c r="H40" s="142">
        <f t="shared" si="1"/>
        <v>0.93742929707817246</v>
      </c>
      <c r="I40" s="72" t="s">
        <v>700</v>
      </c>
      <c r="J40" s="72">
        <v>31</v>
      </c>
    </row>
    <row r="41" spans="1:10" s="67" customFormat="1">
      <c r="A41" s="71">
        <v>42408</v>
      </c>
      <c r="B41" s="71" t="s">
        <v>125</v>
      </c>
      <c r="C41" s="143">
        <v>902.4</v>
      </c>
      <c r="D41" s="139" t="s">
        <v>117</v>
      </c>
      <c r="E41" s="140">
        <v>2.42</v>
      </c>
      <c r="F41" s="140">
        <v>2184</v>
      </c>
      <c r="G41" s="141">
        <f t="shared" si="0"/>
        <v>4.4374569397529285E-3</v>
      </c>
      <c r="H41" s="142">
        <f t="shared" si="1"/>
        <v>0.94186675401792541</v>
      </c>
      <c r="I41" s="72" t="s">
        <v>700</v>
      </c>
      <c r="J41" s="72">
        <v>32</v>
      </c>
    </row>
    <row r="42" spans="1:10" s="67" customFormat="1">
      <c r="A42" s="71" t="s">
        <v>243</v>
      </c>
      <c r="B42" s="71" t="s">
        <v>244</v>
      </c>
      <c r="C42" s="143">
        <v>109.44</v>
      </c>
      <c r="D42" s="139" t="s">
        <v>53</v>
      </c>
      <c r="E42" s="140">
        <v>18.14</v>
      </c>
      <c r="F42" s="140">
        <v>1985.24</v>
      </c>
      <c r="G42" s="141">
        <f t="shared" si="0"/>
        <v>4.033615849393362E-3</v>
      </c>
      <c r="H42" s="142">
        <f t="shared" si="1"/>
        <v>0.94590036986731874</v>
      </c>
      <c r="I42" s="72" t="s">
        <v>700</v>
      </c>
      <c r="J42" s="72">
        <v>33</v>
      </c>
    </row>
    <row r="43" spans="1:10" s="67" customFormat="1">
      <c r="A43" s="71">
        <v>4257</v>
      </c>
      <c r="B43" s="71" t="s">
        <v>787</v>
      </c>
      <c r="C43" s="143">
        <v>195.888361264</v>
      </c>
      <c r="D43" s="139" t="s">
        <v>92</v>
      </c>
      <c r="E43" s="140">
        <v>9.8699999999999992</v>
      </c>
      <c r="F43" s="140">
        <v>1932.55</v>
      </c>
      <c r="G43" s="141">
        <f t="shared" si="0"/>
        <v>3.9265601689191946E-3</v>
      </c>
      <c r="H43" s="142">
        <f t="shared" si="1"/>
        <v>0.94982693003623797</v>
      </c>
      <c r="I43" s="72" t="s">
        <v>700</v>
      </c>
      <c r="J43" s="72">
        <v>34</v>
      </c>
    </row>
    <row r="44" spans="1:10" s="67" customFormat="1" ht="30">
      <c r="A44" s="71">
        <v>43467</v>
      </c>
      <c r="B44" s="71" t="s">
        <v>733</v>
      </c>
      <c r="C44" s="143">
        <v>2527.6574886439998</v>
      </c>
      <c r="D44" s="139" t="s">
        <v>92</v>
      </c>
      <c r="E44" s="140">
        <v>0.61</v>
      </c>
      <c r="F44" s="140">
        <v>1541.87</v>
      </c>
      <c r="G44" s="141">
        <f t="shared" si="0"/>
        <v>3.132775518176212E-3</v>
      </c>
      <c r="H44" s="142">
        <f t="shared" si="1"/>
        <v>0.95295970555441423</v>
      </c>
      <c r="I44" s="72" t="s">
        <v>700</v>
      </c>
      <c r="J44" s="72">
        <v>35</v>
      </c>
    </row>
    <row r="45" spans="1:10" s="67" customFormat="1">
      <c r="A45" s="71">
        <v>12869</v>
      </c>
      <c r="B45" s="71" t="s">
        <v>734</v>
      </c>
      <c r="C45" s="143">
        <v>93.690860762</v>
      </c>
      <c r="D45" s="139" t="s">
        <v>92</v>
      </c>
      <c r="E45" s="140">
        <v>15.98</v>
      </c>
      <c r="F45" s="140">
        <v>1496.86</v>
      </c>
      <c r="G45" s="141">
        <f t="shared" si="0"/>
        <v>3.0413240818857909E-3</v>
      </c>
      <c r="H45" s="142">
        <f t="shared" si="1"/>
        <v>0.95600102963630007</v>
      </c>
      <c r="I45" s="72" t="s">
        <v>700</v>
      </c>
      <c r="J45" s="72">
        <v>36</v>
      </c>
    </row>
    <row r="46" spans="1:10" s="67" customFormat="1">
      <c r="A46" s="71">
        <v>1106</v>
      </c>
      <c r="B46" s="71" t="s">
        <v>735</v>
      </c>
      <c r="C46" s="143">
        <v>1047.432501322</v>
      </c>
      <c r="D46" s="139" t="s">
        <v>119</v>
      </c>
      <c r="E46" s="140">
        <v>1.08</v>
      </c>
      <c r="F46" s="140">
        <v>1131.24</v>
      </c>
      <c r="G46" s="141">
        <f t="shared" si="0"/>
        <v>2.2984564050027943E-3</v>
      </c>
      <c r="H46" s="142">
        <f t="shared" si="1"/>
        <v>0.95829948604130288</v>
      </c>
      <c r="I46" s="72" t="s">
        <v>700</v>
      </c>
      <c r="J46" s="72">
        <v>37</v>
      </c>
    </row>
    <row r="47" spans="1:10" s="67" customFormat="1" ht="45">
      <c r="A47" s="71">
        <v>7243</v>
      </c>
      <c r="B47" s="71" t="s">
        <v>130</v>
      </c>
      <c r="C47" s="143">
        <v>19.43196</v>
      </c>
      <c r="D47" s="139" t="s">
        <v>117</v>
      </c>
      <c r="E47" s="140">
        <v>44.41</v>
      </c>
      <c r="F47" s="140">
        <v>862.87</v>
      </c>
      <c r="G47" s="141">
        <f t="shared" si="0"/>
        <v>1.7531815337017442E-3</v>
      </c>
      <c r="H47" s="142">
        <f t="shared" si="1"/>
        <v>0.96005266757500463</v>
      </c>
      <c r="I47" s="72" t="s">
        <v>700</v>
      </c>
      <c r="J47" s="72">
        <v>38</v>
      </c>
    </row>
    <row r="48" spans="1:10" s="67" customFormat="1" ht="30">
      <c r="A48" s="71">
        <v>43488</v>
      </c>
      <c r="B48" s="71" t="s">
        <v>739</v>
      </c>
      <c r="C48" s="143">
        <v>964.03085950000002</v>
      </c>
      <c r="D48" s="139" t="s">
        <v>92</v>
      </c>
      <c r="E48" s="140">
        <v>0.86</v>
      </c>
      <c r="F48" s="140">
        <v>829.08</v>
      </c>
      <c r="G48" s="141">
        <f t="shared" si="0"/>
        <v>1.6845269228985156E-3</v>
      </c>
      <c r="H48" s="142">
        <f t="shared" si="1"/>
        <v>0.96173719449790318</v>
      </c>
      <c r="I48" s="72" t="s">
        <v>700</v>
      </c>
      <c r="J48" s="72">
        <v>39</v>
      </c>
    </row>
    <row r="49" spans="1:10" s="67" customFormat="1" ht="30">
      <c r="A49" s="71">
        <v>40863</v>
      </c>
      <c r="B49" s="71" t="s">
        <v>736</v>
      </c>
      <c r="C49" s="143">
        <v>3</v>
      </c>
      <c r="D49" s="139" t="s">
        <v>94</v>
      </c>
      <c r="E49" s="140">
        <v>252.08</v>
      </c>
      <c r="F49" s="140">
        <v>756.24</v>
      </c>
      <c r="G49" s="141">
        <f t="shared" si="0"/>
        <v>1.5365304194682942E-3</v>
      </c>
      <c r="H49" s="142">
        <f t="shared" si="1"/>
        <v>0.96327372491737151</v>
      </c>
      <c r="I49" s="72" t="s">
        <v>700</v>
      </c>
      <c r="J49" s="72">
        <v>40</v>
      </c>
    </row>
    <row r="50" spans="1:10" s="67" customFormat="1" ht="45">
      <c r="A50" s="71">
        <v>4813</v>
      </c>
      <c r="B50" s="71" t="s">
        <v>116</v>
      </c>
      <c r="C50" s="143">
        <v>3</v>
      </c>
      <c r="D50" s="139" t="s">
        <v>117</v>
      </c>
      <c r="E50" s="140">
        <v>250</v>
      </c>
      <c r="F50" s="140">
        <v>750</v>
      </c>
      <c r="G50" s="141">
        <f t="shared" si="0"/>
        <v>1.5238519710690001E-3</v>
      </c>
      <c r="H50" s="142">
        <f t="shared" si="1"/>
        <v>0.96479757688844048</v>
      </c>
      <c r="I50" s="72" t="s">
        <v>700</v>
      </c>
      <c r="J50" s="72">
        <v>41</v>
      </c>
    </row>
    <row r="51" spans="1:10" s="67" customFormat="1" ht="45">
      <c r="A51" s="71">
        <v>36888</v>
      </c>
      <c r="B51" s="71" t="s">
        <v>219</v>
      </c>
      <c r="C51" s="143">
        <v>25.894511999999999</v>
      </c>
      <c r="D51" s="139" t="s">
        <v>115</v>
      </c>
      <c r="E51" s="140">
        <v>27.41</v>
      </c>
      <c r="F51" s="140">
        <v>709.77</v>
      </c>
      <c r="G51" s="141">
        <f t="shared" si="0"/>
        <v>1.442112551340859E-3</v>
      </c>
      <c r="H51" s="142">
        <f t="shared" si="1"/>
        <v>0.96623968943978134</v>
      </c>
      <c r="I51" s="72" t="s">
        <v>700</v>
      </c>
      <c r="J51" s="72">
        <v>42</v>
      </c>
    </row>
    <row r="52" spans="1:10" s="67" customFormat="1" ht="30">
      <c r="A52" s="71">
        <v>43499</v>
      </c>
      <c r="B52" s="71" t="s">
        <v>737</v>
      </c>
      <c r="C52" s="143">
        <v>3</v>
      </c>
      <c r="D52" s="139" t="s">
        <v>94</v>
      </c>
      <c r="E52" s="140">
        <v>236.16</v>
      </c>
      <c r="F52" s="140">
        <v>708.48</v>
      </c>
      <c r="G52" s="141">
        <f t="shared" si="0"/>
        <v>1.4394915259506203E-3</v>
      </c>
      <c r="H52" s="142">
        <f t="shared" si="1"/>
        <v>0.96767918096573191</v>
      </c>
      <c r="I52" s="72" t="s">
        <v>700</v>
      </c>
      <c r="J52" s="72">
        <v>43</v>
      </c>
    </row>
    <row r="53" spans="1:10" s="67" customFormat="1" ht="30">
      <c r="A53" s="71">
        <v>44073</v>
      </c>
      <c r="B53" s="71" t="s">
        <v>203</v>
      </c>
      <c r="C53" s="143">
        <v>993.26</v>
      </c>
      <c r="D53" s="139" t="s">
        <v>115</v>
      </c>
      <c r="E53" s="140">
        <v>0.7</v>
      </c>
      <c r="F53" s="140">
        <v>695.28</v>
      </c>
      <c r="G53" s="141">
        <f t="shared" si="0"/>
        <v>1.4126717312598059E-3</v>
      </c>
      <c r="H53" s="142">
        <f t="shared" si="1"/>
        <v>0.96909185269699172</v>
      </c>
      <c r="I53" s="72" t="s">
        <v>700</v>
      </c>
      <c r="J53" s="72">
        <v>44</v>
      </c>
    </row>
    <row r="54" spans="1:10" s="67" customFormat="1">
      <c r="A54" s="71" t="s">
        <v>245</v>
      </c>
      <c r="B54" s="71" t="s">
        <v>246</v>
      </c>
      <c r="C54" s="143">
        <v>4.3776000000000002</v>
      </c>
      <c r="D54" s="139" t="s">
        <v>165</v>
      </c>
      <c r="E54" s="140">
        <v>158.33000000000001</v>
      </c>
      <c r="F54" s="140">
        <v>693.12</v>
      </c>
      <c r="G54" s="141">
        <f t="shared" si="0"/>
        <v>1.4082830375831271E-3</v>
      </c>
      <c r="H54" s="142">
        <f t="shared" si="1"/>
        <v>0.97050013573457483</v>
      </c>
      <c r="I54" s="72" t="s">
        <v>700</v>
      </c>
      <c r="J54" s="72">
        <v>45</v>
      </c>
    </row>
    <row r="55" spans="1:10" s="67" customFormat="1">
      <c r="A55" s="71">
        <v>4221</v>
      </c>
      <c r="B55" s="71" t="s">
        <v>738</v>
      </c>
      <c r="C55" s="143">
        <v>116.82</v>
      </c>
      <c r="D55" s="139" t="s">
        <v>165</v>
      </c>
      <c r="E55" s="140">
        <v>5.76</v>
      </c>
      <c r="F55" s="140">
        <v>672.9</v>
      </c>
      <c r="G55" s="141">
        <f t="shared" si="0"/>
        <v>1.3671999884431068E-3</v>
      </c>
      <c r="H55" s="142">
        <f t="shared" si="1"/>
        <v>0.97186733572301798</v>
      </c>
      <c r="I55" s="72" t="s">
        <v>700</v>
      </c>
      <c r="J55" s="72">
        <v>46</v>
      </c>
    </row>
    <row r="56" spans="1:10" s="67" customFormat="1" ht="30">
      <c r="A56" s="71">
        <v>6194</v>
      </c>
      <c r="B56" s="71" t="s">
        <v>129</v>
      </c>
      <c r="C56" s="143">
        <v>66.400000000000006</v>
      </c>
      <c r="D56" s="139" t="s">
        <v>115</v>
      </c>
      <c r="E56" s="140">
        <v>10.11</v>
      </c>
      <c r="F56" s="140">
        <v>671.3</v>
      </c>
      <c r="G56" s="141">
        <f t="shared" si="0"/>
        <v>1.3639491042381595E-3</v>
      </c>
      <c r="H56" s="142">
        <f t="shared" si="1"/>
        <v>0.97323128482725618</v>
      </c>
      <c r="I56" s="72" t="s">
        <v>700</v>
      </c>
      <c r="J56" s="72">
        <v>47</v>
      </c>
    </row>
    <row r="57" spans="1:10" s="67" customFormat="1">
      <c r="A57" s="71">
        <v>1213</v>
      </c>
      <c r="B57" s="71" t="s">
        <v>740</v>
      </c>
      <c r="C57" s="143">
        <v>37.786152340000001</v>
      </c>
      <c r="D57" s="139" t="s">
        <v>92</v>
      </c>
      <c r="E57" s="140">
        <v>16.190000000000001</v>
      </c>
      <c r="F57" s="140">
        <v>611.67999999999995</v>
      </c>
      <c r="G57" s="141">
        <f t="shared" si="0"/>
        <v>1.2428130315513145E-3</v>
      </c>
      <c r="H57" s="142">
        <f t="shared" si="1"/>
        <v>0.97447409785880745</v>
      </c>
      <c r="I57" s="72" t="s">
        <v>700</v>
      </c>
      <c r="J57" s="72">
        <v>48</v>
      </c>
    </row>
    <row r="58" spans="1:10" s="67" customFormat="1" ht="30">
      <c r="A58" s="71">
        <v>135</v>
      </c>
      <c r="B58" s="71" t="s">
        <v>204</v>
      </c>
      <c r="C58" s="143">
        <v>139.13165000000001</v>
      </c>
      <c r="D58" s="139" t="s">
        <v>119</v>
      </c>
      <c r="E58" s="140">
        <v>4.3600000000000003</v>
      </c>
      <c r="F58" s="140">
        <v>606.55999999999995</v>
      </c>
      <c r="G58" s="141">
        <f t="shared" si="0"/>
        <v>1.2324102020954835E-3</v>
      </c>
      <c r="H58" s="142">
        <f t="shared" si="1"/>
        <v>0.97570650806090298</v>
      </c>
      <c r="I58" s="72" t="s">
        <v>700</v>
      </c>
      <c r="J58" s="72">
        <v>49</v>
      </c>
    </row>
    <row r="59" spans="1:10" s="67" customFormat="1" ht="30">
      <c r="A59" s="71">
        <v>4491</v>
      </c>
      <c r="B59" s="71" t="s">
        <v>127</v>
      </c>
      <c r="C59" s="143">
        <v>40.746360000000003</v>
      </c>
      <c r="D59" s="139" t="s">
        <v>115</v>
      </c>
      <c r="E59" s="140">
        <v>14.16</v>
      </c>
      <c r="F59" s="140">
        <v>577.02</v>
      </c>
      <c r="G59" s="141">
        <f t="shared" si="0"/>
        <v>1.1723907524616459E-3</v>
      </c>
      <c r="H59" s="142">
        <f t="shared" si="1"/>
        <v>0.97687889881336465</v>
      </c>
      <c r="I59" s="72" t="s">
        <v>700</v>
      </c>
      <c r="J59" s="72">
        <v>50</v>
      </c>
    </row>
    <row r="60" spans="1:10" s="67" customFormat="1" ht="45">
      <c r="A60" s="71">
        <v>10527</v>
      </c>
      <c r="B60" s="71" t="s">
        <v>25</v>
      </c>
      <c r="C60" s="143">
        <v>27</v>
      </c>
      <c r="D60" s="139" t="s">
        <v>144</v>
      </c>
      <c r="E60" s="140">
        <v>19.8</v>
      </c>
      <c r="F60" s="140">
        <v>534.6</v>
      </c>
      <c r="G60" s="141">
        <f t="shared" si="0"/>
        <v>1.0862016849779834E-3</v>
      </c>
      <c r="H60" s="142">
        <f t="shared" si="1"/>
        <v>0.97796510049834262</v>
      </c>
      <c r="I60" s="72" t="s">
        <v>700</v>
      </c>
      <c r="J60" s="72">
        <v>51</v>
      </c>
    </row>
    <row r="61" spans="1:10" s="67" customFormat="1">
      <c r="A61" s="71">
        <v>9873</v>
      </c>
      <c r="B61" s="71" t="s">
        <v>234</v>
      </c>
      <c r="C61" s="143">
        <v>19.726839999999999</v>
      </c>
      <c r="D61" s="139" t="s">
        <v>115</v>
      </c>
      <c r="E61" s="140">
        <v>25.87</v>
      </c>
      <c r="F61" s="140">
        <v>510.42</v>
      </c>
      <c r="G61" s="141">
        <f t="shared" si="0"/>
        <v>1.0370726974307186E-3</v>
      </c>
      <c r="H61" s="142">
        <f t="shared" si="1"/>
        <v>0.97900217319577332</v>
      </c>
      <c r="I61" s="72" t="s">
        <v>700</v>
      </c>
      <c r="J61" s="72">
        <v>52</v>
      </c>
    </row>
    <row r="62" spans="1:10" s="67" customFormat="1" ht="30">
      <c r="A62" s="71">
        <v>7693</v>
      </c>
      <c r="B62" s="71" t="s">
        <v>238</v>
      </c>
      <c r="C62" s="143">
        <v>2.8575249999999999</v>
      </c>
      <c r="D62" s="139" t="s">
        <v>115</v>
      </c>
      <c r="E62" s="140">
        <v>178.27</v>
      </c>
      <c r="F62" s="140">
        <v>509.41</v>
      </c>
      <c r="G62" s="141">
        <f t="shared" si="0"/>
        <v>1.0350205767763459E-3</v>
      </c>
      <c r="H62" s="142">
        <f t="shared" si="1"/>
        <v>0.98003719377254961</v>
      </c>
      <c r="I62" s="72" t="s">
        <v>700</v>
      </c>
      <c r="J62" s="72">
        <v>53</v>
      </c>
    </row>
    <row r="63" spans="1:10" s="67" customFormat="1" ht="45">
      <c r="A63" s="71">
        <v>37752</v>
      </c>
      <c r="B63" s="71" t="s">
        <v>741</v>
      </c>
      <c r="C63" s="143">
        <v>8.4599999999999996E-4</v>
      </c>
      <c r="D63" s="139" t="s">
        <v>138</v>
      </c>
      <c r="E63" s="140">
        <v>563990.17000000004</v>
      </c>
      <c r="F63" s="140">
        <v>477.02</v>
      </c>
      <c r="G63" s="141">
        <f t="shared" si="0"/>
        <v>9.6921048965244584E-4</v>
      </c>
      <c r="H63" s="142">
        <f t="shared" si="1"/>
        <v>0.98100640426220209</v>
      </c>
      <c r="I63" s="72" t="s">
        <v>700</v>
      </c>
      <c r="J63" s="72">
        <v>54</v>
      </c>
    </row>
    <row r="64" spans="1:10" s="67" customFormat="1" ht="30">
      <c r="A64" s="71">
        <v>37411</v>
      </c>
      <c r="B64" s="71" t="s">
        <v>161</v>
      </c>
      <c r="C64" s="143">
        <v>30.982856999999999</v>
      </c>
      <c r="D64" s="139" t="s">
        <v>117</v>
      </c>
      <c r="E64" s="140">
        <v>14.89</v>
      </c>
      <c r="F64" s="140">
        <v>460.53</v>
      </c>
      <c r="G64" s="141">
        <f t="shared" si="0"/>
        <v>9.3570606431520877E-4</v>
      </c>
      <c r="H64" s="142">
        <f t="shared" si="1"/>
        <v>0.98194211032651735</v>
      </c>
      <c r="I64" s="72" t="s">
        <v>700</v>
      </c>
      <c r="J64" s="72">
        <v>55</v>
      </c>
    </row>
    <row r="65" spans="1:10" s="67" customFormat="1">
      <c r="A65" s="71">
        <v>32</v>
      </c>
      <c r="B65" s="71" t="s">
        <v>742</v>
      </c>
      <c r="C65" s="143">
        <v>58.314999999999998</v>
      </c>
      <c r="D65" s="139" t="s">
        <v>119</v>
      </c>
      <c r="E65" s="140">
        <v>7.9</v>
      </c>
      <c r="F65" s="140">
        <v>460.53</v>
      </c>
      <c r="G65" s="141">
        <f t="shared" si="0"/>
        <v>9.3570606431520877E-4</v>
      </c>
      <c r="H65" s="142">
        <f t="shared" si="1"/>
        <v>0.9828778163908326</v>
      </c>
      <c r="I65" s="72" t="s">
        <v>700</v>
      </c>
      <c r="J65" s="72">
        <v>56</v>
      </c>
    </row>
    <row r="66" spans="1:10" s="67" customFormat="1" ht="30">
      <c r="A66" s="71">
        <v>3511</v>
      </c>
      <c r="B66" s="71" t="s">
        <v>229</v>
      </c>
      <c r="C66" s="143">
        <v>5</v>
      </c>
      <c r="D66" s="139" t="s">
        <v>138</v>
      </c>
      <c r="E66" s="140">
        <v>86.95</v>
      </c>
      <c r="F66" s="140">
        <v>434.75</v>
      </c>
      <c r="G66" s="141">
        <f t="shared" si="0"/>
        <v>8.8332619256299705E-4</v>
      </c>
      <c r="H66" s="142">
        <f t="shared" si="1"/>
        <v>0.98376114258339564</v>
      </c>
      <c r="I66" s="72" t="s">
        <v>700</v>
      </c>
      <c r="J66" s="72">
        <v>57</v>
      </c>
    </row>
    <row r="67" spans="1:10" s="67" customFormat="1">
      <c r="A67" s="71">
        <v>2705</v>
      </c>
      <c r="B67" s="71" t="s">
        <v>744</v>
      </c>
      <c r="C67" s="143">
        <v>563.68704667500003</v>
      </c>
      <c r="D67" s="139" t="s">
        <v>743</v>
      </c>
      <c r="E67" s="140">
        <v>0.74</v>
      </c>
      <c r="F67" s="140">
        <v>418.72</v>
      </c>
      <c r="G67" s="141">
        <f t="shared" si="0"/>
        <v>8.5075639643468232E-4</v>
      </c>
      <c r="H67" s="142">
        <f t="shared" si="1"/>
        <v>0.98461189897983037</v>
      </c>
      <c r="I67" s="72" t="s">
        <v>700</v>
      </c>
      <c r="J67" s="72">
        <v>58</v>
      </c>
    </row>
    <row r="68" spans="1:10" s="67" customFormat="1" ht="30">
      <c r="A68" s="71">
        <v>7144</v>
      </c>
      <c r="B68" s="71" t="s">
        <v>233</v>
      </c>
      <c r="C68" s="143">
        <v>7</v>
      </c>
      <c r="D68" s="139" t="s">
        <v>138</v>
      </c>
      <c r="E68" s="140">
        <v>58.49</v>
      </c>
      <c r="F68" s="140">
        <v>409.43</v>
      </c>
      <c r="G68" s="141">
        <f t="shared" si="0"/>
        <v>8.3188095001970766E-4</v>
      </c>
      <c r="H68" s="142">
        <f t="shared" si="1"/>
        <v>0.98544377992985011</v>
      </c>
      <c r="I68" s="72" t="s">
        <v>700</v>
      </c>
      <c r="J68" s="72">
        <v>59</v>
      </c>
    </row>
    <row r="69" spans="1:10" s="67" customFormat="1" ht="45">
      <c r="A69" s="71">
        <v>7271</v>
      </c>
      <c r="B69" s="71" t="s">
        <v>174</v>
      </c>
      <c r="C69" s="143">
        <v>492.02780000000001</v>
      </c>
      <c r="D69" s="139" t="s">
        <v>138</v>
      </c>
      <c r="E69" s="140">
        <v>0.7</v>
      </c>
      <c r="F69" s="140">
        <v>344.43</v>
      </c>
      <c r="G69" s="141">
        <f t="shared" si="0"/>
        <v>6.9981377919372764E-4</v>
      </c>
      <c r="H69" s="142">
        <f t="shared" si="1"/>
        <v>0.98614359370904381</v>
      </c>
      <c r="I69" s="72" t="s">
        <v>700</v>
      </c>
      <c r="J69" s="72">
        <v>60</v>
      </c>
    </row>
    <row r="70" spans="1:10" s="67" customFormat="1" ht="45">
      <c r="A70" s="71">
        <v>2745</v>
      </c>
      <c r="B70" s="71" t="s">
        <v>142</v>
      </c>
      <c r="C70" s="143">
        <v>104.276</v>
      </c>
      <c r="D70" s="139" t="s">
        <v>115</v>
      </c>
      <c r="E70" s="140">
        <v>3.22</v>
      </c>
      <c r="F70" s="140">
        <v>335.91</v>
      </c>
      <c r="G70" s="141">
        <f t="shared" si="0"/>
        <v>6.8250282080238383E-4</v>
      </c>
      <c r="H70" s="142">
        <f t="shared" si="1"/>
        <v>0.98682609652984621</v>
      </c>
      <c r="I70" s="72" t="s">
        <v>700</v>
      </c>
      <c r="J70" s="72">
        <v>61</v>
      </c>
    </row>
    <row r="71" spans="1:10" s="67" customFormat="1" ht="45">
      <c r="A71" s="71">
        <v>40703</v>
      </c>
      <c r="B71" s="71" t="s">
        <v>788</v>
      </c>
      <c r="C71" s="143">
        <v>2.408573E-2</v>
      </c>
      <c r="D71" s="139" t="s">
        <v>138</v>
      </c>
      <c r="E71" s="140">
        <v>13900</v>
      </c>
      <c r="F71" s="140">
        <v>335.49</v>
      </c>
      <c r="G71" s="141">
        <f t="shared" si="0"/>
        <v>6.8164946369858516E-4</v>
      </c>
      <c r="H71" s="142">
        <f t="shared" si="1"/>
        <v>0.98750774599354474</v>
      </c>
      <c r="I71" s="72" t="s">
        <v>700</v>
      </c>
      <c r="J71" s="72">
        <v>62</v>
      </c>
    </row>
    <row r="72" spans="1:10" ht="30">
      <c r="A72" s="71">
        <v>36487</v>
      </c>
      <c r="B72" s="71" t="s">
        <v>746</v>
      </c>
      <c r="C72" s="143">
        <v>6.1564800000000003E-2</v>
      </c>
      <c r="D72" s="139" t="s">
        <v>138</v>
      </c>
      <c r="E72" s="140">
        <v>4361.37</v>
      </c>
      <c r="F72" s="140">
        <v>266.64</v>
      </c>
      <c r="G72" s="141">
        <f t="shared" si="0"/>
        <v>5.4175985275445088E-4</v>
      </c>
      <c r="H72" s="142">
        <f t="shared" si="1"/>
        <v>0.98804950584629914</v>
      </c>
      <c r="I72" s="72" t="s">
        <v>700</v>
      </c>
      <c r="J72" s="72">
        <v>63</v>
      </c>
    </row>
    <row r="73" spans="1:10">
      <c r="A73" s="71">
        <v>6117</v>
      </c>
      <c r="B73" s="71" t="s">
        <v>745</v>
      </c>
      <c r="C73" s="143">
        <v>20.432291132</v>
      </c>
      <c r="D73" s="139" t="s">
        <v>92</v>
      </c>
      <c r="E73" s="140">
        <v>12.58</v>
      </c>
      <c r="F73" s="140">
        <v>257.02</v>
      </c>
      <c r="G73" s="141">
        <f t="shared" si="0"/>
        <v>5.2221391147220587E-4</v>
      </c>
      <c r="H73" s="142">
        <f t="shared" si="1"/>
        <v>0.98857171975777136</v>
      </c>
      <c r="I73" s="72" t="s">
        <v>700</v>
      </c>
      <c r="J73" s="72">
        <v>64</v>
      </c>
    </row>
    <row r="74" spans="1:10">
      <c r="A74" s="71" t="s">
        <v>105</v>
      </c>
      <c r="B74" s="71" t="s">
        <v>106</v>
      </c>
      <c r="C74" s="143">
        <v>1</v>
      </c>
      <c r="D74" s="139" t="s">
        <v>13</v>
      </c>
      <c r="E74" s="140">
        <v>254.59</v>
      </c>
      <c r="F74" s="140">
        <v>254.59</v>
      </c>
      <c r="G74" s="141">
        <f t="shared" si="0"/>
        <v>5.1727663108594229E-4</v>
      </c>
      <c r="H74" s="142">
        <f t="shared" si="1"/>
        <v>0.98908899638885728</v>
      </c>
      <c r="I74" s="72" t="s">
        <v>700</v>
      </c>
      <c r="J74" s="72">
        <v>65</v>
      </c>
    </row>
    <row r="75" spans="1:10">
      <c r="A75" s="71">
        <v>3865</v>
      </c>
      <c r="B75" s="71" t="s">
        <v>227</v>
      </c>
      <c r="C75" s="143">
        <v>12</v>
      </c>
      <c r="D75" s="139" t="s">
        <v>138</v>
      </c>
      <c r="E75" s="140">
        <v>19.89</v>
      </c>
      <c r="F75" s="140">
        <v>238.68</v>
      </c>
      <c r="G75" s="141">
        <f t="shared" ref="G75:G138" si="2">F75/$F$144</f>
        <v>4.8495065127299858E-4</v>
      </c>
      <c r="H75" s="142">
        <f t="shared" si="1"/>
        <v>0.98957394704013024</v>
      </c>
      <c r="I75" s="72" t="s">
        <v>700</v>
      </c>
      <c r="J75" s="72">
        <v>66</v>
      </c>
    </row>
    <row r="76" spans="1:10">
      <c r="A76" s="71">
        <v>2696</v>
      </c>
      <c r="B76" s="71" t="s">
        <v>747</v>
      </c>
      <c r="C76" s="143">
        <v>14.682981746999999</v>
      </c>
      <c r="D76" s="139" t="s">
        <v>92</v>
      </c>
      <c r="E76" s="140">
        <v>16.190000000000001</v>
      </c>
      <c r="F76" s="140">
        <v>237.77</v>
      </c>
      <c r="G76" s="141">
        <f t="shared" si="2"/>
        <v>4.8310171088143488E-4</v>
      </c>
      <c r="H76" s="142">
        <f t="shared" ref="H76:H139" si="3">H75+G76</f>
        <v>0.99005704875101164</v>
      </c>
      <c r="I76" s="72" t="s">
        <v>700</v>
      </c>
      <c r="J76" s="72">
        <v>67</v>
      </c>
    </row>
    <row r="77" spans="1:10">
      <c r="A77" s="71">
        <v>4783</v>
      </c>
      <c r="B77" s="71" t="s">
        <v>748</v>
      </c>
      <c r="C77" s="143">
        <v>14.187697568000001</v>
      </c>
      <c r="D77" s="139" t="s">
        <v>92</v>
      </c>
      <c r="E77" s="140">
        <v>16.59</v>
      </c>
      <c r="F77" s="140">
        <v>235.38</v>
      </c>
      <c r="G77" s="141">
        <f t="shared" si="2"/>
        <v>4.7824570260029497E-4</v>
      </c>
      <c r="H77" s="142">
        <f t="shared" si="3"/>
        <v>0.99053529445361188</v>
      </c>
      <c r="I77" s="72" t="s">
        <v>700</v>
      </c>
      <c r="J77" s="72">
        <v>68</v>
      </c>
    </row>
    <row r="78" spans="1:10" ht="30">
      <c r="A78" s="71">
        <v>43483</v>
      </c>
      <c r="B78" s="71" t="s">
        <v>749</v>
      </c>
      <c r="C78" s="143">
        <v>151.43452120000001</v>
      </c>
      <c r="D78" s="139" t="s">
        <v>92</v>
      </c>
      <c r="E78" s="140">
        <v>1.43</v>
      </c>
      <c r="F78" s="140">
        <v>216.54</v>
      </c>
      <c r="G78" s="141">
        <f t="shared" si="2"/>
        <v>4.3996654108704168E-4</v>
      </c>
      <c r="H78" s="142">
        <f t="shared" si="3"/>
        <v>0.9909752609946989</v>
      </c>
      <c r="I78" s="72" t="s">
        <v>700</v>
      </c>
      <c r="J78" s="72">
        <v>69</v>
      </c>
    </row>
    <row r="79" spans="1:10" ht="30">
      <c r="A79" s="71">
        <v>3539</v>
      </c>
      <c r="B79" s="71" t="s">
        <v>228</v>
      </c>
      <c r="C79" s="143">
        <v>7</v>
      </c>
      <c r="D79" s="139" t="s">
        <v>138</v>
      </c>
      <c r="E79" s="140">
        <v>29.48</v>
      </c>
      <c r="F79" s="140">
        <v>206.36</v>
      </c>
      <c r="G79" s="141">
        <f t="shared" si="2"/>
        <v>4.1928279033306515E-4</v>
      </c>
      <c r="H79" s="142">
        <f t="shared" si="3"/>
        <v>0.991394543785032</v>
      </c>
      <c r="I79" s="72" t="s">
        <v>700</v>
      </c>
      <c r="J79" s="72">
        <v>70</v>
      </c>
    </row>
    <row r="80" spans="1:10" ht="30">
      <c r="A80" s="71">
        <v>3478</v>
      </c>
      <c r="B80" s="71" t="s">
        <v>231</v>
      </c>
      <c r="C80" s="143">
        <v>3</v>
      </c>
      <c r="D80" s="139" t="s">
        <v>138</v>
      </c>
      <c r="E80" s="140">
        <v>66.42</v>
      </c>
      <c r="F80" s="140">
        <v>199.26</v>
      </c>
      <c r="G80" s="141">
        <f t="shared" si="2"/>
        <v>4.0485699167361192E-4</v>
      </c>
      <c r="H80" s="142">
        <f t="shared" si="3"/>
        <v>0.99179940077670559</v>
      </c>
      <c r="I80" s="72" t="s">
        <v>700</v>
      </c>
      <c r="J80" s="72">
        <v>71</v>
      </c>
    </row>
    <row r="81" spans="1:10" ht="45">
      <c r="A81" s="71">
        <v>38408</v>
      </c>
      <c r="B81" s="71" t="s">
        <v>185</v>
      </c>
      <c r="C81" s="143">
        <v>0.29781000000000002</v>
      </c>
      <c r="D81" s="139" t="s">
        <v>135</v>
      </c>
      <c r="E81" s="140">
        <v>628.36</v>
      </c>
      <c r="F81" s="140">
        <v>187.13</v>
      </c>
      <c r="G81" s="141">
        <f t="shared" si="2"/>
        <v>3.8021122579485599E-4</v>
      </c>
      <c r="H81" s="142">
        <f t="shared" si="3"/>
        <v>0.99217961200250049</v>
      </c>
      <c r="I81" s="72" t="s">
        <v>700</v>
      </c>
      <c r="J81" s="72">
        <v>72</v>
      </c>
    </row>
    <row r="82" spans="1:10" ht="30">
      <c r="A82" s="71" t="s">
        <v>95</v>
      </c>
      <c r="B82" s="71" t="s">
        <v>96</v>
      </c>
      <c r="C82" s="143">
        <v>3</v>
      </c>
      <c r="D82" s="139" t="s">
        <v>97</v>
      </c>
      <c r="E82" s="140">
        <v>60</v>
      </c>
      <c r="F82" s="140">
        <v>180</v>
      </c>
      <c r="G82" s="141">
        <f t="shared" si="2"/>
        <v>3.6572447305656001E-4</v>
      </c>
      <c r="H82" s="142">
        <f t="shared" si="3"/>
        <v>0.99254533647555709</v>
      </c>
      <c r="I82" s="72" t="s">
        <v>700</v>
      </c>
      <c r="J82" s="72">
        <v>73</v>
      </c>
    </row>
    <row r="83" spans="1:10">
      <c r="A83" s="71">
        <v>4093</v>
      </c>
      <c r="B83" s="71" t="s">
        <v>750</v>
      </c>
      <c r="C83" s="143">
        <v>9.7899750000000001</v>
      </c>
      <c r="D83" s="139" t="s">
        <v>92</v>
      </c>
      <c r="E83" s="140">
        <v>18.11</v>
      </c>
      <c r="F83" s="140">
        <v>177.25</v>
      </c>
      <c r="G83" s="141">
        <f t="shared" si="2"/>
        <v>3.6013701582930701E-4</v>
      </c>
      <c r="H83" s="142">
        <f t="shared" si="3"/>
        <v>0.99290547349138636</v>
      </c>
      <c r="I83" s="72" t="s">
        <v>700</v>
      </c>
      <c r="J83" s="72">
        <v>74</v>
      </c>
    </row>
    <row r="84" spans="1:10">
      <c r="A84" s="71">
        <v>4030</v>
      </c>
      <c r="B84" s="71" t="s">
        <v>205</v>
      </c>
      <c r="C84" s="143">
        <v>18.569199999999999</v>
      </c>
      <c r="D84" s="139" t="s">
        <v>117</v>
      </c>
      <c r="E84" s="140">
        <v>9.18</v>
      </c>
      <c r="F84" s="140">
        <v>170.56</v>
      </c>
      <c r="G84" s="141">
        <f t="shared" si="2"/>
        <v>3.4654425624737153E-4</v>
      </c>
      <c r="H84" s="142">
        <f t="shared" si="3"/>
        <v>0.99325201774763372</v>
      </c>
      <c r="I84" s="72" t="s">
        <v>700</v>
      </c>
      <c r="J84" s="72">
        <v>75</v>
      </c>
    </row>
    <row r="85" spans="1:10" ht="30">
      <c r="A85" s="71">
        <v>246</v>
      </c>
      <c r="B85" s="71" t="s">
        <v>751</v>
      </c>
      <c r="C85" s="143">
        <v>13.333640935</v>
      </c>
      <c r="D85" s="139" t="s">
        <v>92</v>
      </c>
      <c r="E85" s="140">
        <v>12.58</v>
      </c>
      <c r="F85" s="140">
        <v>167.77</v>
      </c>
      <c r="G85" s="141">
        <f t="shared" si="2"/>
        <v>3.408755269149949E-4</v>
      </c>
      <c r="H85" s="142">
        <f t="shared" si="3"/>
        <v>0.99359289327454869</v>
      </c>
      <c r="I85" s="72" t="s">
        <v>700</v>
      </c>
      <c r="J85" s="72">
        <v>76</v>
      </c>
    </row>
    <row r="86" spans="1:10" ht="30">
      <c r="A86" s="71">
        <v>7143</v>
      </c>
      <c r="B86" s="71" t="s">
        <v>232</v>
      </c>
      <c r="C86" s="143">
        <v>5</v>
      </c>
      <c r="D86" s="139" t="s">
        <v>138</v>
      </c>
      <c r="E86" s="140">
        <v>31.53</v>
      </c>
      <c r="F86" s="140">
        <v>157.65</v>
      </c>
      <c r="G86" s="141">
        <f t="shared" si="2"/>
        <v>3.2031368431870383E-4</v>
      </c>
      <c r="H86" s="142">
        <f t="shared" si="3"/>
        <v>0.99391320695886742</v>
      </c>
      <c r="I86" s="72" t="s">
        <v>700</v>
      </c>
      <c r="J86" s="72">
        <v>77</v>
      </c>
    </row>
    <row r="87" spans="1:10" ht="30">
      <c r="A87" s="71">
        <v>43486</v>
      </c>
      <c r="B87" s="71" t="s">
        <v>752</v>
      </c>
      <c r="C87" s="143">
        <v>199</v>
      </c>
      <c r="D87" s="139" t="s">
        <v>92</v>
      </c>
      <c r="E87" s="140">
        <v>0.74</v>
      </c>
      <c r="F87" s="140">
        <v>147.26</v>
      </c>
      <c r="G87" s="141">
        <f t="shared" si="2"/>
        <v>2.9920325501282791E-4</v>
      </c>
      <c r="H87" s="142">
        <f t="shared" si="3"/>
        <v>0.99421241021388029</v>
      </c>
      <c r="I87" s="72" t="s">
        <v>700</v>
      </c>
      <c r="J87" s="72">
        <v>78</v>
      </c>
    </row>
    <row r="88" spans="1:10" ht="30">
      <c r="A88" s="71">
        <v>11678</v>
      </c>
      <c r="B88" s="71" t="s">
        <v>236</v>
      </c>
      <c r="C88" s="143">
        <v>2</v>
      </c>
      <c r="D88" s="139" t="s">
        <v>138</v>
      </c>
      <c r="E88" s="140">
        <v>73.239999999999995</v>
      </c>
      <c r="F88" s="140">
        <v>146.47999999999999</v>
      </c>
      <c r="G88" s="141">
        <f t="shared" si="2"/>
        <v>2.9761844896291614E-4</v>
      </c>
      <c r="H88" s="142">
        <f t="shared" si="3"/>
        <v>0.99451002866284322</v>
      </c>
      <c r="I88" s="72" t="s">
        <v>700</v>
      </c>
      <c r="J88" s="72">
        <v>79</v>
      </c>
    </row>
    <row r="89" spans="1:10" ht="30">
      <c r="A89" s="71">
        <v>20083</v>
      </c>
      <c r="B89" s="71" t="s">
        <v>224</v>
      </c>
      <c r="C89" s="143">
        <v>2.3119999999999998</v>
      </c>
      <c r="D89" s="139" t="s">
        <v>138</v>
      </c>
      <c r="E89" s="140">
        <v>58.84</v>
      </c>
      <c r="F89" s="140">
        <v>136.06</v>
      </c>
      <c r="G89" s="141">
        <f t="shared" si="2"/>
        <v>2.7644706557819753E-4</v>
      </c>
      <c r="H89" s="142">
        <f t="shared" si="3"/>
        <v>0.99478647572842138</v>
      </c>
      <c r="I89" s="72" t="s">
        <v>700</v>
      </c>
      <c r="J89" s="72">
        <v>80</v>
      </c>
    </row>
    <row r="90" spans="1:10">
      <c r="A90" s="71">
        <v>2674</v>
      </c>
      <c r="B90" s="71" t="s">
        <v>239</v>
      </c>
      <c r="C90" s="143">
        <v>24.408000000000001</v>
      </c>
      <c r="D90" s="139" t="s">
        <v>115</v>
      </c>
      <c r="E90" s="140">
        <v>5.07</v>
      </c>
      <c r="F90" s="140">
        <v>123.84</v>
      </c>
      <c r="G90" s="141">
        <f t="shared" si="2"/>
        <v>2.5161843746291328E-4</v>
      </c>
      <c r="H90" s="142">
        <f t="shared" si="3"/>
        <v>0.99503809416588429</v>
      </c>
      <c r="I90" s="72" t="s">
        <v>700</v>
      </c>
      <c r="J90" s="72">
        <v>81</v>
      </c>
    </row>
    <row r="91" spans="1:10" ht="60">
      <c r="A91" s="71">
        <v>3081</v>
      </c>
      <c r="B91" s="71" t="s">
        <v>220</v>
      </c>
      <c r="C91" s="143">
        <v>1</v>
      </c>
      <c r="D91" s="139" t="s">
        <v>221</v>
      </c>
      <c r="E91" s="140">
        <v>117.72</v>
      </c>
      <c r="F91" s="140">
        <v>117.72</v>
      </c>
      <c r="G91" s="141">
        <f t="shared" si="2"/>
        <v>2.3918380537899024E-4</v>
      </c>
      <c r="H91" s="142">
        <f t="shared" si="3"/>
        <v>0.99527727797126331</v>
      </c>
      <c r="I91" s="72" t="s">
        <v>700</v>
      </c>
      <c r="J91" s="72">
        <v>82</v>
      </c>
    </row>
    <row r="92" spans="1:10" ht="45">
      <c r="A92" s="71">
        <v>10535</v>
      </c>
      <c r="B92" s="71" t="s">
        <v>753</v>
      </c>
      <c r="C92" s="143">
        <v>1.9412006999999998E-2</v>
      </c>
      <c r="D92" s="139" t="s">
        <v>138</v>
      </c>
      <c r="E92" s="140">
        <v>5129.8999999999996</v>
      </c>
      <c r="F92" s="140">
        <v>100.22</v>
      </c>
      <c r="G92" s="141">
        <f t="shared" si="2"/>
        <v>2.0362725938738026E-4</v>
      </c>
      <c r="H92" s="142">
        <f t="shared" si="3"/>
        <v>0.99548090523065069</v>
      </c>
      <c r="I92" s="72" t="s">
        <v>700</v>
      </c>
      <c r="J92" s="72">
        <v>83</v>
      </c>
    </row>
    <row r="93" spans="1:10">
      <c r="A93" s="71" t="s">
        <v>112</v>
      </c>
      <c r="B93" s="71" t="s">
        <v>113</v>
      </c>
      <c r="C93" s="143">
        <v>1</v>
      </c>
      <c r="D93" s="139" t="s">
        <v>13</v>
      </c>
      <c r="E93" s="140">
        <v>96.62</v>
      </c>
      <c r="F93" s="140">
        <v>96.62</v>
      </c>
      <c r="G93" s="141">
        <f t="shared" si="2"/>
        <v>1.9631276992624906E-4</v>
      </c>
      <c r="H93" s="142">
        <f t="shared" si="3"/>
        <v>0.99567721800057696</v>
      </c>
      <c r="I93" s="72" t="s">
        <v>700</v>
      </c>
      <c r="J93" s="72">
        <v>84</v>
      </c>
    </row>
    <row r="94" spans="1:10">
      <c r="A94" s="71" t="s">
        <v>109</v>
      </c>
      <c r="B94" s="71" t="s">
        <v>110</v>
      </c>
      <c r="C94" s="143">
        <v>1</v>
      </c>
      <c r="D94" s="139" t="s">
        <v>13</v>
      </c>
      <c r="E94" s="140">
        <v>96.62</v>
      </c>
      <c r="F94" s="140">
        <v>96.62</v>
      </c>
      <c r="G94" s="141">
        <f t="shared" si="2"/>
        <v>1.9631276992624906E-4</v>
      </c>
      <c r="H94" s="142">
        <f t="shared" si="3"/>
        <v>0.99587353077050322</v>
      </c>
      <c r="I94" s="72" t="s">
        <v>700</v>
      </c>
      <c r="J94" s="72">
        <v>85</v>
      </c>
    </row>
    <row r="95" spans="1:10" ht="30">
      <c r="A95" s="71" t="s">
        <v>256</v>
      </c>
      <c r="B95" s="71" t="s">
        <v>257</v>
      </c>
      <c r="C95" s="143">
        <v>1</v>
      </c>
      <c r="D95" s="139" t="s">
        <v>13</v>
      </c>
      <c r="E95" s="140">
        <v>96.62</v>
      </c>
      <c r="F95" s="140">
        <v>96.62</v>
      </c>
      <c r="G95" s="141">
        <f t="shared" si="2"/>
        <v>1.9631276992624906E-4</v>
      </c>
      <c r="H95" s="142">
        <f t="shared" si="3"/>
        <v>0.99606984354042949</v>
      </c>
      <c r="I95" s="72" t="s">
        <v>700</v>
      </c>
      <c r="J95" s="72">
        <v>86</v>
      </c>
    </row>
    <row r="96" spans="1:10">
      <c r="A96" s="71">
        <v>2685</v>
      </c>
      <c r="B96" s="71" t="s">
        <v>241</v>
      </c>
      <c r="C96" s="143">
        <v>12.204000000000001</v>
      </c>
      <c r="D96" s="139" t="s">
        <v>115</v>
      </c>
      <c r="E96" s="140">
        <v>7.92</v>
      </c>
      <c r="F96" s="140">
        <v>96.6</v>
      </c>
      <c r="G96" s="141">
        <f t="shared" si="2"/>
        <v>1.9627213387368719E-4</v>
      </c>
      <c r="H96" s="142">
        <f t="shared" si="3"/>
        <v>0.99626611567430312</v>
      </c>
      <c r="I96" s="72" t="s">
        <v>700</v>
      </c>
      <c r="J96" s="72">
        <v>87</v>
      </c>
    </row>
    <row r="97" spans="1:10" ht="30">
      <c r="A97" s="71">
        <v>367</v>
      </c>
      <c r="B97" s="71" t="s">
        <v>754</v>
      </c>
      <c r="C97" s="143">
        <v>0.74468599999999996</v>
      </c>
      <c r="D97" s="139" t="s">
        <v>135</v>
      </c>
      <c r="E97" s="140">
        <v>121.56</v>
      </c>
      <c r="F97" s="140">
        <v>90.52</v>
      </c>
      <c r="G97" s="141">
        <f t="shared" si="2"/>
        <v>1.8391877389488785E-4</v>
      </c>
      <c r="H97" s="142">
        <f t="shared" si="3"/>
        <v>0.99645003444819802</v>
      </c>
      <c r="I97" s="72" t="s">
        <v>700</v>
      </c>
      <c r="J97" s="72">
        <v>88</v>
      </c>
    </row>
    <row r="98" spans="1:10">
      <c r="A98" s="71">
        <v>378</v>
      </c>
      <c r="B98" s="71" t="s">
        <v>756</v>
      </c>
      <c r="C98" s="143">
        <v>5.2272071410000001</v>
      </c>
      <c r="D98" s="139" t="s">
        <v>92</v>
      </c>
      <c r="E98" s="140">
        <v>16.32</v>
      </c>
      <c r="F98" s="140">
        <v>85.33</v>
      </c>
      <c r="G98" s="141">
        <f t="shared" si="2"/>
        <v>1.7337371825509035E-4</v>
      </c>
      <c r="H98" s="142">
        <f t="shared" si="3"/>
        <v>0.99662340816645312</v>
      </c>
      <c r="I98" s="72" t="s">
        <v>700</v>
      </c>
      <c r="J98" s="72">
        <v>89</v>
      </c>
    </row>
    <row r="99" spans="1:10" ht="30">
      <c r="A99" s="71">
        <v>3477</v>
      </c>
      <c r="B99" s="71" t="s">
        <v>230</v>
      </c>
      <c r="C99" s="143">
        <v>3</v>
      </c>
      <c r="D99" s="139" t="s">
        <v>138</v>
      </c>
      <c r="E99" s="140">
        <v>27.7</v>
      </c>
      <c r="F99" s="140">
        <v>83.1</v>
      </c>
      <c r="G99" s="141">
        <f t="shared" si="2"/>
        <v>1.688427983944452E-4</v>
      </c>
      <c r="H99" s="142">
        <f t="shared" si="3"/>
        <v>0.99679225096484758</v>
      </c>
      <c r="I99" s="72" t="s">
        <v>700</v>
      </c>
      <c r="J99" s="72">
        <v>90</v>
      </c>
    </row>
    <row r="100" spans="1:10" ht="30">
      <c r="A100" s="71">
        <v>37373</v>
      </c>
      <c r="B100" s="71" t="s">
        <v>755</v>
      </c>
      <c r="C100" s="143">
        <v>8221.0978702560005</v>
      </c>
      <c r="D100" s="139" t="s">
        <v>92</v>
      </c>
      <c r="E100" s="140">
        <v>0.01</v>
      </c>
      <c r="F100" s="140">
        <v>82.22</v>
      </c>
      <c r="G100" s="141">
        <f t="shared" si="2"/>
        <v>1.6705481208172424E-4</v>
      </c>
      <c r="H100" s="142">
        <f t="shared" si="3"/>
        <v>0.99695930577692926</v>
      </c>
      <c r="I100" s="72" t="s">
        <v>700</v>
      </c>
      <c r="J100" s="72">
        <v>91</v>
      </c>
    </row>
    <row r="101" spans="1:10">
      <c r="A101" s="71">
        <v>3864</v>
      </c>
      <c r="B101" s="71" t="s">
        <v>223</v>
      </c>
      <c r="C101" s="143">
        <v>6</v>
      </c>
      <c r="D101" s="139" t="s">
        <v>138</v>
      </c>
      <c r="E101" s="140">
        <v>13.6</v>
      </c>
      <c r="F101" s="140">
        <v>81.599999999999994</v>
      </c>
      <c r="G101" s="141">
        <f t="shared" si="2"/>
        <v>1.6579509445230719E-4</v>
      </c>
      <c r="H101" s="142">
        <f t="shared" si="3"/>
        <v>0.99712510087138162</v>
      </c>
      <c r="I101" s="72" t="s">
        <v>700</v>
      </c>
      <c r="J101" s="72">
        <v>92</v>
      </c>
    </row>
    <row r="102" spans="1:10">
      <c r="A102" s="71">
        <v>4222</v>
      </c>
      <c r="B102" s="71" t="s">
        <v>758</v>
      </c>
      <c r="C102" s="143">
        <v>13.38</v>
      </c>
      <c r="D102" s="139" t="s">
        <v>165</v>
      </c>
      <c r="E102" s="140">
        <v>5.78</v>
      </c>
      <c r="F102" s="140">
        <v>77.34</v>
      </c>
      <c r="G102" s="141">
        <f t="shared" si="2"/>
        <v>1.5713961525663529E-4</v>
      </c>
      <c r="H102" s="142">
        <f t="shared" si="3"/>
        <v>0.99728224048663827</v>
      </c>
      <c r="I102" s="72" t="s">
        <v>700</v>
      </c>
      <c r="J102" s="72">
        <v>93</v>
      </c>
    </row>
    <row r="103" spans="1:10">
      <c r="A103" s="71">
        <v>2436</v>
      </c>
      <c r="B103" s="71" t="s">
        <v>757</v>
      </c>
      <c r="C103" s="143">
        <v>4.7244972000000001</v>
      </c>
      <c r="D103" s="139" t="s">
        <v>92</v>
      </c>
      <c r="E103" s="140">
        <v>16.32</v>
      </c>
      <c r="F103" s="140">
        <v>77.09</v>
      </c>
      <c r="G103" s="141">
        <f t="shared" si="2"/>
        <v>1.5663166459961231E-4</v>
      </c>
      <c r="H103" s="142">
        <f t="shared" si="3"/>
        <v>0.99743887215123783</v>
      </c>
      <c r="I103" s="72" t="s">
        <v>700</v>
      </c>
      <c r="J103" s="72">
        <v>94</v>
      </c>
    </row>
    <row r="104" spans="1:10" ht="30">
      <c r="A104" s="71">
        <v>43459</v>
      </c>
      <c r="B104" s="71" t="s">
        <v>759</v>
      </c>
      <c r="C104" s="143">
        <v>151.43452120000001</v>
      </c>
      <c r="D104" s="139" t="s">
        <v>92</v>
      </c>
      <c r="E104" s="140">
        <v>0.49</v>
      </c>
      <c r="F104" s="140">
        <v>74.2</v>
      </c>
      <c r="G104" s="141">
        <f t="shared" si="2"/>
        <v>1.5075975500442642E-4</v>
      </c>
      <c r="H104" s="142">
        <f t="shared" si="3"/>
        <v>0.99758963190624228</v>
      </c>
      <c r="I104" s="72" t="s">
        <v>700</v>
      </c>
      <c r="J104" s="72">
        <v>95</v>
      </c>
    </row>
    <row r="105" spans="1:10" ht="30">
      <c r="A105" s="71">
        <v>4509</v>
      </c>
      <c r="B105" s="71" t="s">
        <v>114</v>
      </c>
      <c r="C105" s="143">
        <v>9.6249000000000002</v>
      </c>
      <c r="D105" s="139" t="s">
        <v>115</v>
      </c>
      <c r="E105" s="140">
        <v>7.18</v>
      </c>
      <c r="F105" s="140">
        <v>69.12</v>
      </c>
      <c r="G105" s="141">
        <f t="shared" si="2"/>
        <v>1.4043819765371905E-4</v>
      </c>
      <c r="H105" s="142">
        <f t="shared" si="3"/>
        <v>0.99773007010389603</v>
      </c>
      <c r="I105" s="72" t="s">
        <v>700</v>
      </c>
      <c r="J105" s="72">
        <v>96</v>
      </c>
    </row>
    <row r="106" spans="1:10">
      <c r="A106" s="71">
        <v>44497</v>
      </c>
      <c r="B106" s="71" t="s">
        <v>760</v>
      </c>
      <c r="C106" s="143">
        <v>5.6339055360000003</v>
      </c>
      <c r="D106" s="139" t="s">
        <v>92</v>
      </c>
      <c r="E106" s="140">
        <v>12.23</v>
      </c>
      <c r="F106" s="140">
        <v>68.87</v>
      </c>
      <c r="G106" s="141">
        <f t="shared" si="2"/>
        <v>1.3993024699669607E-4</v>
      </c>
      <c r="H106" s="142">
        <f t="shared" si="3"/>
        <v>0.99787000035089268</v>
      </c>
      <c r="I106" s="72" t="s">
        <v>700</v>
      </c>
      <c r="J106" s="72">
        <v>97</v>
      </c>
    </row>
    <row r="107" spans="1:10" ht="30">
      <c r="A107" s="71">
        <v>4230</v>
      </c>
      <c r="B107" s="71" t="s">
        <v>761</v>
      </c>
      <c r="C107" s="143">
        <v>4.185009322</v>
      </c>
      <c r="D107" s="139" t="s">
        <v>92</v>
      </c>
      <c r="E107" s="140">
        <v>16.100000000000001</v>
      </c>
      <c r="F107" s="140">
        <v>67.36</v>
      </c>
      <c r="G107" s="141">
        <f t="shared" si="2"/>
        <v>1.3686222502827712E-4</v>
      </c>
      <c r="H107" s="142">
        <f t="shared" si="3"/>
        <v>0.99800686257592097</v>
      </c>
      <c r="I107" s="72" t="s">
        <v>700</v>
      </c>
      <c r="J107" s="72">
        <v>98</v>
      </c>
    </row>
    <row r="108" spans="1:10">
      <c r="A108" s="71">
        <v>122</v>
      </c>
      <c r="B108" s="71" t="s">
        <v>222</v>
      </c>
      <c r="C108" s="143">
        <v>1.2878000000000001</v>
      </c>
      <c r="D108" s="139" t="s">
        <v>138</v>
      </c>
      <c r="E108" s="140">
        <v>51.93</v>
      </c>
      <c r="F108" s="140">
        <v>66.72</v>
      </c>
      <c r="G108" s="141">
        <f t="shared" si="2"/>
        <v>1.3556187134629825E-4</v>
      </c>
      <c r="H108" s="142">
        <f t="shared" si="3"/>
        <v>0.99814242444726731</v>
      </c>
      <c r="I108" s="72" t="s">
        <v>700</v>
      </c>
      <c r="J108" s="72">
        <v>99</v>
      </c>
    </row>
    <row r="109" spans="1:10" ht="45">
      <c r="A109" s="71">
        <v>1358</v>
      </c>
      <c r="B109" s="71" t="s">
        <v>163</v>
      </c>
      <c r="C109" s="143">
        <v>2.3798460000000001</v>
      </c>
      <c r="D109" s="139" t="s">
        <v>117</v>
      </c>
      <c r="E109" s="140">
        <v>27.53</v>
      </c>
      <c r="F109" s="140">
        <v>65.53</v>
      </c>
      <c r="G109" s="141">
        <f t="shared" si="2"/>
        <v>1.3314402621886876E-4</v>
      </c>
      <c r="H109" s="142">
        <f t="shared" si="3"/>
        <v>0.9982755684734862</v>
      </c>
      <c r="I109" s="72" t="s">
        <v>700</v>
      </c>
      <c r="J109" s="72">
        <v>100</v>
      </c>
    </row>
    <row r="110" spans="1:10" ht="30">
      <c r="A110" s="71">
        <v>4721</v>
      </c>
      <c r="B110" s="71" t="s">
        <v>762</v>
      </c>
      <c r="C110" s="143">
        <v>0.67340917199999994</v>
      </c>
      <c r="D110" s="139" t="s">
        <v>135</v>
      </c>
      <c r="E110" s="140">
        <v>94.5</v>
      </c>
      <c r="F110" s="140">
        <v>63.64</v>
      </c>
      <c r="G110" s="141">
        <f t="shared" si="2"/>
        <v>1.293039192517749E-4</v>
      </c>
      <c r="H110" s="142">
        <f t="shared" si="3"/>
        <v>0.99840487239273801</v>
      </c>
      <c r="I110" s="72" t="s">
        <v>700</v>
      </c>
      <c r="J110" s="72">
        <v>101</v>
      </c>
    </row>
    <row r="111" spans="1:10" ht="45">
      <c r="A111" s="71">
        <v>37525</v>
      </c>
      <c r="B111" s="71" t="s">
        <v>139</v>
      </c>
      <c r="C111" s="143">
        <v>20.991599999999998</v>
      </c>
      <c r="D111" s="139" t="s">
        <v>24</v>
      </c>
      <c r="E111" s="140">
        <v>2.95</v>
      </c>
      <c r="F111" s="140">
        <v>61.99</v>
      </c>
      <c r="G111" s="141">
        <f t="shared" si="2"/>
        <v>1.2595144491542309E-4</v>
      </c>
      <c r="H111" s="142">
        <f t="shared" si="3"/>
        <v>0.99853082383765346</v>
      </c>
      <c r="I111" s="72" t="s">
        <v>700</v>
      </c>
      <c r="J111" s="72">
        <v>102</v>
      </c>
    </row>
    <row r="112" spans="1:10" ht="30">
      <c r="A112" s="71">
        <v>43475</v>
      </c>
      <c r="B112" s="71" t="s">
        <v>763</v>
      </c>
      <c r="C112" s="143">
        <v>3</v>
      </c>
      <c r="D112" s="139" t="s">
        <v>94</v>
      </c>
      <c r="E112" s="140">
        <v>18.73</v>
      </c>
      <c r="F112" s="140">
        <v>56.19</v>
      </c>
      <c r="G112" s="141">
        <f t="shared" si="2"/>
        <v>1.1416698967248949E-4</v>
      </c>
      <c r="H112" s="142">
        <f t="shared" si="3"/>
        <v>0.99864499082732594</v>
      </c>
      <c r="I112" s="72" t="s">
        <v>700</v>
      </c>
      <c r="J112" s="72">
        <v>103</v>
      </c>
    </row>
    <row r="113" spans="1:10" ht="45">
      <c r="A113" s="71">
        <v>43657</v>
      </c>
      <c r="B113" s="71" t="s">
        <v>215</v>
      </c>
      <c r="C113" s="143">
        <v>7.8</v>
      </c>
      <c r="D113" s="139" t="s">
        <v>115</v>
      </c>
      <c r="E113" s="140">
        <v>7.19</v>
      </c>
      <c r="F113" s="140">
        <v>56.08</v>
      </c>
      <c r="G113" s="141">
        <f t="shared" si="2"/>
        <v>1.1394349138339936E-4</v>
      </c>
      <c r="H113" s="142">
        <f t="shared" si="3"/>
        <v>0.99875893431870932</v>
      </c>
      <c r="I113" s="72" t="s">
        <v>700</v>
      </c>
      <c r="J113" s="72">
        <v>104</v>
      </c>
    </row>
    <row r="114" spans="1:10">
      <c r="A114" s="71">
        <v>247</v>
      </c>
      <c r="B114" s="71" t="s">
        <v>764</v>
      </c>
      <c r="C114" s="143">
        <v>3.7334448</v>
      </c>
      <c r="D114" s="139" t="s">
        <v>92</v>
      </c>
      <c r="E114" s="140">
        <v>12.58</v>
      </c>
      <c r="F114" s="140">
        <v>46.97</v>
      </c>
      <c r="G114" s="141">
        <f t="shared" si="2"/>
        <v>9.5433769441481239E-5</v>
      </c>
      <c r="H114" s="142">
        <f t="shared" si="3"/>
        <v>0.99885436808815076</v>
      </c>
      <c r="I114" s="72" t="s">
        <v>700</v>
      </c>
      <c r="J114" s="72">
        <v>105</v>
      </c>
    </row>
    <row r="115" spans="1:10">
      <c r="A115" s="71">
        <v>5061</v>
      </c>
      <c r="B115" s="71" t="s">
        <v>128</v>
      </c>
      <c r="C115" s="143">
        <v>2.2576000000000001</v>
      </c>
      <c r="D115" s="139" t="s">
        <v>119</v>
      </c>
      <c r="E115" s="140">
        <v>20</v>
      </c>
      <c r="F115" s="140">
        <v>45.15</v>
      </c>
      <c r="G115" s="141">
        <f t="shared" si="2"/>
        <v>9.1735888658353801E-5</v>
      </c>
      <c r="H115" s="142">
        <f t="shared" si="3"/>
        <v>0.99894610397680916</v>
      </c>
      <c r="I115" s="72" t="s">
        <v>700</v>
      </c>
      <c r="J115" s="72">
        <v>106</v>
      </c>
    </row>
    <row r="116" spans="1:10" ht="30">
      <c r="A116" s="71">
        <v>40270</v>
      </c>
      <c r="B116" s="71" t="s">
        <v>183</v>
      </c>
      <c r="C116" s="143">
        <v>0.36099999999999999</v>
      </c>
      <c r="D116" s="139" t="s">
        <v>115</v>
      </c>
      <c r="E116" s="140">
        <v>116.53</v>
      </c>
      <c r="F116" s="140">
        <v>42.07</v>
      </c>
      <c r="G116" s="141">
        <f t="shared" si="2"/>
        <v>8.5477936563830445E-5</v>
      </c>
      <c r="H116" s="142">
        <f t="shared" si="3"/>
        <v>0.99903158191337305</v>
      </c>
      <c r="I116" s="72" t="s">
        <v>700</v>
      </c>
      <c r="J116" s="72">
        <v>107</v>
      </c>
    </row>
    <row r="117" spans="1:10">
      <c r="A117" s="71">
        <v>5068</v>
      </c>
      <c r="B117" s="71" t="s">
        <v>141</v>
      </c>
      <c r="C117" s="143">
        <v>1.8308</v>
      </c>
      <c r="D117" s="139" t="s">
        <v>119</v>
      </c>
      <c r="E117" s="140">
        <v>20.34</v>
      </c>
      <c r="F117" s="140">
        <v>37.409999999999997</v>
      </c>
      <c r="G117" s="141">
        <f t="shared" si="2"/>
        <v>7.6009736316921711E-5</v>
      </c>
      <c r="H117" s="142">
        <f t="shared" si="3"/>
        <v>0.99910759164968999</v>
      </c>
      <c r="I117" s="72" t="s">
        <v>700</v>
      </c>
      <c r="J117" s="72">
        <v>108</v>
      </c>
    </row>
    <row r="118" spans="1:10" ht="30">
      <c r="A118" s="71">
        <v>43132</v>
      </c>
      <c r="B118" s="71" t="s">
        <v>187</v>
      </c>
      <c r="C118" s="143">
        <v>1.4575988</v>
      </c>
      <c r="D118" s="139" t="s">
        <v>119</v>
      </c>
      <c r="E118" s="140">
        <v>25</v>
      </c>
      <c r="F118" s="140">
        <v>36.840000000000003</v>
      </c>
      <c r="G118" s="141">
        <f t="shared" si="2"/>
        <v>7.4851608818909287E-5</v>
      </c>
      <c r="H118" s="142">
        <f t="shared" si="3"/>
        <v>0.99918244325850891</v>
      </c>
      <c r="I118" s="72" t="s">
        <v>700</v>
      </c>
      <c r="J118" s="72">
        <v>109</v>
      </c>
    </row>
    <row r="119" spans="1:10">
      <c r="A119" s="71" t="s">
        <v>247</v>
      </c>
      <c r="B119" s="71" t="s">
        <v>248</v>
      </c>
      <c r="C119" s="143">
        <v>0.32832</v>
      </c>
      <c r="D119" s="139" t="s">
        <v>165</v>
      </c>
      <c r="E119" s="140">
        <v>97.24</v>
      </c>
      <c r="F119" s="140">
        <v>32.1</v>
      </c>
      <c r="G119" s="141">
        <f t="shared" si="2"/>
        <v>6.5220864361753209E-5</v>
      </c>
      <c r="H119" s="142">
        <f t="shared" si="3"/>
        <v>0.99924766412287069</v>
      </c>
      <c r="I119" s="72" t="s">
        <v>700</v>
      </c>
      <c r="J119" s="72">
        <v>110</v>
      </c>
    </row>
    <row r="120" spans="1:10" ht="45">
      <c r="A120" s="71">
        <v>37731</v>
      </c>
      <c r="B120" s="71" t="s">
        <v>765</v>
      </c>
      <c r="C120" s="143">
        <v>1.07895E-3</v>
      </c>
      <c r="D120" s="139" t="s">
        <v>138</v>
      </c>
      <c r="E120" s="140">
        <v>29336.15</v>
      </c>
      <c r="F120" s="140">
        <v>31.63</v>
      </c>
      <c r="G120" s="141">
        <f t="shared" si="2"/>
        <v>6.4265917126549965E-5</v>
      </c>
      <c r="H120" s="142">
        <f t="shared" si="3"/>
        <v>0.9993119300399973</v>
      </c>
      <c r="I120" s="72" t="s">
        <v>700</v>
      </c>
      <c r="J120" s="72">
        <v>111</v>
      </c>
    </row>
    <row r="121" spans="1:10">
      <c r="A121" s="71">
        <v>4095</v>
      </c>
      <c r="B121" s="71" t="s">
        <v>766</v>
      </c>
      <c r="C121" s="143">
        <v>2.0082</v>
      </c>
      <c r="D121" s="139" t="s">
        <v>92</v>
      </c>
      <c r="E121" s="140">
        <v>15.08</v>
      </c>
      <c r="F121" s="140">
        <v>30.28</v>
      </c>
      <c r="G121" s="141">
        <f t="shared" si="2"/>
        <v>6.1522983578625771E-5</v>
      </c>
      <c r="H121" s="142">
        <f t="shared" si="3"/>
        <v>0.99937345302357594</v>
      </c>
      <c r="I121" s="72" t="s">
        <v>700</v>
      </c>
      <c r="J121" s="72">
        <v>112</v>
      </c>
    </row>
    <row r="122" spans="1:10" ht="30">
      <c r="A122" s="71">
        <v>43485</v>
      </c>
      <c r="B122" s="71" t="s">
        <v>767</v>
      </c>
      <c r="C122" s="143">
        <v>27.558389999999999</v>
      </c>
      <c r="D122" s="139" t="s">
        <v>92</v>
      </c>
      <c r="E122" s="140">
        <v>1.06</v>
      </c>
      <c r="F122" s="140">
        <v>29.21</v>
      </c>
      <c r="G122" s="141">
        <f t="shared" si="2"/>
        <v>5.9348954766567322E-5</v>
      </c>
      <c r="H122" s="142">
        <f t="shared" si="3"/>
        <v>0.9994328019783425</v>
      </c>
      <c r="I122" s="72" t="s">
        <v>700</v>
      </c>
      <c r="J122" s="72">
        <v>113</v>
      </c>
    </row>
    <row r="123" spans="1:10" ht="30">
      <c r="A123" s="71">
        <v>43466</v>
      </c>
      <c r="B123" s="71" t="s">
        <v>768</v>
      </c>
      <c r="C123" s="143">
        <v>14.019463999999999</v>
      </c>
      <c r="D123" s="139" t="s">
        <v>92</v>
      </c>
      <c r="E123" s="140">
        <v>1.97</v>
      </c>
      <c r="F123" s="140">
        <v>27.62</v>
      </c>
      <c r="G123" s="141">
        <f t="shared" si="2"/>
        <v>5.6118388587901047E-5</v>
      </c>
      <c r="H123" s="142">
        <f t="shared" si="3"/>
        <v>0.99948892036693038</v>
      </c>
      <c r="I123" s="72" t="s">
        <v>700</v>
      </c>
      <c r="J123" s="72">
        <v>114</v>
      </c>
    </row>
    <row r="124" spans="1:10" ht="45">
      <c r="A124" s="71">
        <v>10749</v>
      </c>
      <c r="B124" s="71" t="s">
        <v>181</v>
      </c>
      <c r="C124" s="143">
        <v>1.5085999999999999</v>
      </c>
      <c r="D124" s="139" t="s">
        <v>182</v>
      </c>
      <c r="E124" s="140">
        <v>17.57</v>
      </c>
      <c r="F124" s="140">
        <v>26.52</v>
      </c>
      <c r="G124" s="141">
        <f t="shared" si="2"/>
        <v>5.3883405696999845E-5</v>
      </c>
      <c r="H124" s="142">
        <f t="shared" si="3"/>
        <v>0.99954280377262739</v>
      </c>
      <c r="I124" s="72" t="s">
        <v>700</v>
      </c>
      <c r="J124" s="72">
        <v>115</v>
      </c>
    </row>
    <row r="125" spans="1:10" ht="30">
      <c r="A125" s="71">
        <v>3767</v>
      </c>
      <c r="B125" s="71" t="s">
        <v>154</v>
      </c>
      <c r="C125" s="143">
        <v>25.594999999999999</v>
      </c>
      <c r="D125" s="139" t="s">
        <v>138</v>
      </c>
      <c r="E125" s="140">
        <v>1.01</v>
      </c>
      <c r="F125" s="140">
        <v>26.11</v>
      </c>
      <c r="G125" s="141">
        <f t="shared" si="2"/>
        <v>5.3050366619482123E-5</v>
      </c>
      <c r="H125" s="142">
        <f t="shared" si="3"/>
        <v>0.9995958541392469</v>
      </c>
      <c r="I125" s="72" t="s">
        <v>700</v>
      </c>
      <c r="J125" s="72">
        <v>116</v>
      </c>
    </row>
    <row r="126" spans="1:10" ht="30">
      <c r="A126" s="71">
        <v>43490</v>
      </c>
      <c r="B126" s="71" t="s">
        <v>769</v>
      </c>
      <c r="C126" s="143">
        <v>14.019463999999999</v>
      </c>
      <c r="D126" s="139" t="s">
        <v>92</v>
      </c>
      <c r="E126" s="140">
        <v>1.73</v>
      </c>
      <c r="F126" s="140">
        <v>24.25</v>
      </c>
      <c r="G126" s="141">
        <f t="shared" si="2"/>
        <v>4.9271213731231E-5</v>
      </c>
      <c r="H126" s="142">
        <f t="shared" si="3"/>
        <v>0.99964512535297811</v>
      </c>
      <c r="I126" s="72" t="s">
        <v>700</v>
      </c>
      <c r="J126" s="72">
        <v>117</v>
      </c>
    </row>
    <row r="127" spans="1:10" ht="30">
      <c r="A127" s="71">
        <v>13617</v>
      </c>
      <c r="B127" s="71" t="s">
        <v>770</v>
      </c>
      <c r="C127" s="143">
        <v>2.432E-4</v>
      </c>
      <c r="D127" s="139" t="s">
        <v>138</v>
      </c>
      <c r="E127" s="140">
        <v>99012.04</v>
      </c>
      <c r="F127" s="140">
        <v>24.06</v>
      </c>
      <c r="G127" s="141">
        <f t="shared" si="2"/>
        <v>4.8885171231893523E-5</v>
      </c>
      <c r="H127" s="142">
        <f t="shared" si="3"/>
        <v>0.99969401052421003</v>
      </c>
      <c r="I127" s="72" t="s">
        <v>700</v>
      </c>
      <c r="J127" s="72">
        <v>118</v>
      </c>
    </row>
    <row r="128" spans="1:10">
      <c r="A128" s="71">
        <v>1214</v>
      </c>
      <c r="B128" s="71" t="s">
        <v>771</v>
      </c>
      <c r="C128" s="143">
        <v>1.2590060000000001</v>
      </c>
      <c r="D128" s="139" t="s">
        <v>92</v>
      </c>
      <c r="E128" s="140">
        <v>15.41</v>
      </c>
      <c r="F128" s="140">
        <v>19.399999999999999</v>
      </c>
      <c r="G128" s="141">
        <f t="shared" si="2"/>
        <v>3.9416970984984802E-5</v>
      </c>
      <c r="H128" s="142">
        <f t="shared" si="3"/>
        <v>0.999733427495195</v>
      </c>
      <c r="I128" s="72" t="s">
        <v>700</v>
      </c>
      <c r="J128" s="72">
        <v>119</v>
      </c>
    </row>
    <row r="129" spans="1:10">
      <c r="A129" s="71">
        <v>7340</v>
      </c>
      <c r="B129" s="71" t="s">
        <v>772</v>
      </c>
      <c r="C129" s="143">
        <v>0.48854999999999998</v>
      </c>
      <c r="D129" s="139" t="s">
        <v>165</v>
      </c>
      <c r="E129" s="140">
        <v>35.51</v>
      </c>
      <c r="F129" s="140">
        <v>17.36</v>
      </c>
      <c r="G129" s="141">
        <f t="shared" si="2"/>
        <v>3.527209362367712E-5</v>
      </c>
      <c r="H129" s="142">
        <f t="shared" si="3"/>
        <v>0.99976869958881864</v>
      </c>
      <c r="I129" s="72" t="s">
        <v>700</v>
      </c>
      <c r="J129" s="72">
        <v>120</v>
      </c>
    </row>
    <row r="130" spans="1:10" ht="45">
      <c r="A130" s="71">
        <v>39017</v>
      </c>
      <c r="B130" s="71" t="s">
        <v>186</v>
      </c>
      <c r="C130" s="143">
        <v>75.791020832000001</v>
      </c>
      <c r="D130" s="139" t="s">
        <v>138</v>
      </c>
      <c r="E130" s="140">
        <v>0.22</v>
      </c>
      <c r="F130" s="140">
        <v>16.5</v>
      </c>
      <c r="G130" s="141">
        <f t="shared" si="2"/>
        <v>3.3524743363518005E-5</v>
      </c>
      <c r="H130" s="142">
        <f t="shared" si="3"/>
        <v>0.99980222433218213</v>
      </c>
      <c r="I130" s="72" t="s">
        <v>700</v>
      </c>
      <c r="J130" s="72">
        <v>121</v>
      </c>
    </row>
    <row r="131" spans="1:10" ht="45">
      <c r="A131" s="71">
        <v>7568</v>
      </c>
      <c r="B131" s="71" t="s">
        <v>218</v>
      </c>
      <c r="C131" s="143">
        <v>18.206748000000001</v>
      </c>
      <c r="D131" s="139" t="s">
        <v>138</v>
      </c>
      <c r="E131" s="140">
        <v>0.61</v>
      </c>
      <c r="F131" s="140">
        <v>11.11</v>
      </c>
      <c r="G131" s="141">
        <f t="shared" si="2"/>
        <v>2.2573327198102121E-5</v>
      </c>
      <c r="H131" s="142">
        <f t="shared" si="3"/>
        <v>0.99982479765938026</v>
      </c>
      <c r="I131" s="72" t="s">
        <v>700</v>
      </c>
      <c r="J131" s="72">
        <v>122</v>
      </c>
    </row>
    <row r="132" spans="1:10">
      <c r="A132" s="71">
        <v>6114</v>
      </c>
      <c r="B132" s="71" t="s">
        <v>773</v>
      </c>
      <c r="C132" s="143">
        <v>0.85793359000000002</v>
      </c>
      <c r="D132" s="139" t="s">
        <v>92</v>
      </c>
      <c r="E132" s="140">
        <v>12.58</v>
      </c>
      <c r="F132" s="140">
        <v>10.79</v>
      </c>
      <c r="G132" s="141">
        <f t="shared" si="2"/>
        <v>2.1923150357112679E-5</v>
      </c>
      <c r="H132" s="142">
        <f t="shared" si="3"/>
        <v>0.99984672080973735</v>
      </c>
      <c r="I132" s="72" t="s">
        <v>700</v>
      </c>
      <c r="J132" s="72">
        <v>123</v>
      </c>
    </row>
    <row r="133" spans="1:10" ht="30">
      <c r="A133" s="71">
        <v>43484</v>
      </c>
      <c r="B133" s="71" t="s">
        <v>774</v>
      </c>
      <c r="C133" s="143">
        <v>8.2100000000000009</v>
      </c>
      <c r="D133" s="139" t="s">
        <v>92</v>
      </c>
      <c r="E133" s="140">
        <v>1.2</v>
      </c>
      <c r="F133" s="140">
        <v>9.85</v>
      </c>
      <c r="G133" s="141">
        <f t="shared" si="2"/>
        <v>2.0013255886706199E-5</v>
      </c>
      <c r="H133" s="142">
        <f t="shared" si="3"/>
        <v>0.9998667340656241</v>
      </c>
      <c r="I133" s="72" t="s">
        <v>700</v>
      </c>
      <c r="J133" s="72">
        <v>124</v>
      </c>
    </row>
    <row r="134" spans="1:10" ht="45">
      <c r="A134" s="71">
        <v>34547</v>
      </c>
      <c r="B134" s="71" t="s">
        <v>180</v>
      </c>
      <c r="C134" s="143">
        <v>3.0590000000000002</v>
      </c>
      <c r="D134" s="139" t="s">
        <v>115</v>
      </c>
      <c r="E134" s="140">
        <v>3.21</v>
      </c>
      <c r="F134" s="140">
        <v>9.8000000000000007</v>
      </c>
      <c r="G134" s="141">
        <f t="shared" si="2"/>
        <v>1.9911665755301602E-5</v>
      </c>
      <c r="H134" s="142">
        <f t="shared" si="3"/>
        <v>0.99988664573137942</v>
      </c>
      <c r="I134" s="72" t="s">
        <v>700</v>
      </c>
      <c r="J134" s="72">
        <v>125</v>
      </c>
    </row>
    <row r="135" spans="1:10" ht="30">
      <c r="A135" s="71">
        <v>43464</v>
      </c>
      <c r="B135" s="71" t="s">
        <v>777</v>
      </c>
      <c r="C135" s="143">
        <v>964.03085950000002</v>
      </c>
      <c r="D135" s="139" t="s">
        <v>92</v>
      </c>
      <c r="E135" s="140">
        <v>0.01</v>
      </c>
      <c r="F135" s="140">
        <v>9.65</v>
      </c>
      <c r="G135" s="141">
        <f t="shared" si="2"/>
        <v>1.9606895361087801E-5</v>
      </c>
      <c r="H135" s="142">
        <f t="shared" si="3"/>
        <v>0.99990625262674049</v>
      </c>
      <c r="I135" s="72" t="s">
        <v>700</v>
      </c>
      <c r="J135" s="72">
        <v>126</v>
      </c>
    </row>
    <row r="136" spans="1:10" ht="30">
      <c r="A136" s="71">
        <v>43461</v>
      </c>
      <c r="B136" s="71" t="s">
        <v>776</v>
      </c>
      <c r="C136" s="143">
        <v>27.558389999999999</v>
      </c>
      <c r="D136" s="139" t="s">
        <v>92</v>
      </c>
      <c r="E136" s="140">
        <v>0.31</v>
      </c>
      <c r="F136" s="140">
        <v>8.5500000000000007</v>
      </c>
      <c r="G136" s="141">
        <f t="shared" si="2"/>
        <v>1.7371912470186602E-5</v>
      </c>
      <c r="H136" s="142">
        <f t="shared" si="3"/>
        <v>0.99992362453921069</v>
      </c>
      <c r="I136" s="72" t="s">
        <v>700</v>
      </c>
      <c r="J136" s="72">
        <v>127</v>
      </c>
    </row>
    <row r="137" spans="1:10" ht="30">
      <c r="A137" s="71">
        <v>43059</v>
      </c>
      <c r="B137" s="71" t="s">
        <v>775</v>
      </c>
      <c r="C137" s="143">
        <v>1.19406864</v>
      </c>
      <c r="D137" s="139" t="s">
        <v>119</v>
      </c>
      <c r="E137" s="140">
        <v>7.09</v>
      </c>
      <c r="F137" s="140">
        <v>8.4700000000000006</v>
      </c>
      <c r="G137" s="141">
        <f t="shared" si="2"/>
        <v>1.7209368259939244E-5</v>
      </c>
      <c r="H137" s="142">
        <f t="shared" si="3"/>
        <v>0.99994083390747057</v>
      </c>
      <c r="I137" s="72" t="s">
        <v>700</v>
      </c>
      <c r="J137" s="72">
        <v>128</v>
      </c>
    </row>
    <row r="138" spans="1:10" ht="45">
      <c r="A138" s="71">
        <v>34557</v>
      </c>
      <c r="B138" s="71" t="s">
        <v>175</v>
      </c>
      <c r="C138" s="143">
        <v>4.1075999999999997</v>
      </c>
      <c r="D138" s="139" t="s">
        <v>115</v>
      </c>
      <c r="E138" s="140">
        <v>2.0299999999999998</v>
      </c>
      <c r="F138" s="140">
        <v>8.31</v>
      </c>
      <c r="G138" s="141">
        <f t="shared" si="2"/>
        <v>1.6884279839444521E-5</v>
      </c>
      <c r="H138" s="142">
        <f t="shared" si="3"/>
        <v>0.99995771818731005</v>
      </c>
      <c r="I138" s="72" t="s">
        <v>700</v>
      </c>
      <c r="J138" s="72">
        <v>129</v>
      </c>
    </row>
    <row r="139" spans="1:10" ht="30">
      <c r="A139" s="71">
        <v>43460</v>
      </c>
      <c r="B139" s="71" t="s">
        <v>778</v>
      </c>
      <c r="C139" s="143">
        <v>8.2100000000000009</v>
      </c>
      <c r="D139" s="139" t="s">
        <v>92</v>
      </c>
      <c r="E139" s="140">
        <v>0.85</v>
      </c>
      <c r="F139" s="140">
        <v>6.98</v>
      </c>
      <c r="G139" s="141">
        <f t="shared" ref="G139:G142" si="4">F139/$F$144</f>
        <v>1.4181982344082162E-5</v>
      </c>
      <c r="H139" s="142">
        <f t="shared" si="3"/>
        <v>0.99997190016965409</v>
      </c>
      <c r="I139" s="72" t="s">
        <v>700</v>
      </c>
      <c r="J139" s="72">
        <v>130</v>
      </c>
    </row>
    <row r="140" spans="1:10">
      <c r="A140" s="71">
        <v>37395</v>
      </c>
      <c r="B140" s="71" t="s">
        <v>176</v>
      </c>
      <c r="C140" s="143">
        <v>0.1211</v>
      </c>
      <c r="D140" s="139" t="s">
        <v>177</v>
      </c>
      <c r="E140" s="140">
        <v>43.36</v>
      </c>
      <c r="F140" s="140">
        <v>5.27</v>
      </c>
      <c r="G140" s="141">
        <f t="shared" si="4"/>
        <v>1.070759985004484E-5</v>
      </c>
      <c r="H140" s="142">
        <f t="shared" ref="H140:H142" si="5">H139+G140</f>
        <v>0.99998260776950409</v>
      </c>
      <c r="I140" s="72" t="s">
        <v>700</v>
      </c>
      <c r="J140" s="72">
        <v>131</v>
      </c>
    </row>
    <row r="141" spans="1:10">
      <c r="A141" s="71">
        <v>20080</v>
      </c>
      <c r="B141" s="71" t="s">
        <v>237</v>
      </c>
      <c r="C141" s="143">
        <v>0.30859999999999999</v>
      </c>
      <c r="D141" s="139" t="s">
        <v>138</v>
      </c>
      <c r="E141" s="140">
        <v>16.95</v>
      </c>
      <c r="F141" s="140">
        <v>5.24</v>
      </c>
      <c r="G141" s="141">
        <f t="shared" si="4"/>
        <v>1.0646645771202081E-5</v>
      </c>
      <c r="H141" s="142">
        <f t="shared" si="5"/>
        <v>0.99999325441527531</v>
      </c>
      <c r="I141" s="72" t="s">
        <v>700</v>
      </c>
      <c r="J141" s="72">
        <v>132</v>
      </c>
    </row>
    <row r="142" spans="1:10">
      <c r="A142" s="71">
        <v>38383</v>
      </c>
      <c r="B142" s="71" t="s">
        <v>225</v>
      </c>
      <c r="C142" s="143">
        <v>1.73</v>
      </c>
      <c r="D142" s="139" t="s">
        <v>138</v>
      </c>
      <c r="E142" s="140">
        <v>1.92</v>
      </c>
      <c r="F142" s="140">
        <f>3.97-0.65</f>
        <v>3.3200000000000003</v>
      </c>
      <c r="G142" s="141">
        <f t="shared" si="4"/>
        <v>6.7455847252654413E-6</v>
      </c>
      <c r="H142" s="142">
        <f t="shared" si="5"/>
        <v>1.0000000000000007</v>
      </c>
      <c r="I142" s="72" t="s">
        <v>700</v>
      </c>
      <c r="J142" s="72">
        <v>133</v>
      </c>
    </row>
    <row r="144" spans="1:10" ht="18">
      <c r="A144" s="146" t="s">
        <v>638</v>
      </c>
      <c r="B144" s="146"/>
      <c r="C144" s="146"/>
      <c r="D144" s="146"/>
      <c r="E144" s="146"/>
      <c r="F144" s="84">
        <f>SUM(F10:F142)</f>
        <v>492173.78999999992</v>
      </c>
    </row>
    <row r="146" spans="6:6">
      <c r="F146" s="124"/>
    </row>
    <row r="148" spans="6:6">
      <c r="F148" s="124"/>
    </row>
    <row r="149" spans="6:6">
      <c r="F149" s="124"/>
    </row>
  </sheetData>
  <mergeCells count="2">
    <mergeCell ref="A1:A8"/>
    <mergeCell ref="A144:E144"/>
  </mergeCells>
  <printOptions horizontalCentered="1"/>
  <pageMargins left="0.78740157480314965" right="0.78740157480314965" top="1.0629921259842521" bottom="1.0629921259842521" header="0.78740157480314965" footer="0.78740157480314965"/>
  <pageSetup paperSize="9" scale="54" fitToHeight="0" orientation="landscape" horizontalDpi="300" verticalDpi="300" r:id="rId1"/>
  <headerFooter>
    <oddHeader>&amp;C&amp;"Times New Roman,Normal"&amp;Kffffff&amp;A</oddHeader>
    <oddFooter>&amp;C&amp;"Times New Roman,Normal"&amp;KffffffPágina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Orçamento com BDI</vt:lpstr>
      <vt:lpstr>Composições de custos</vt:lpstr>
      <vt:lpstr>Memória de quantitativos</vt:lpstr>
      <vt:lpstr>Cronograma</vt:lpstr>
      <vt:lpstr>BDI</vt:lpstr>
      <vt:lpstr>Cálculo ISS</vt:lpstr>
      <vt:lpstr>Modelo Enc. Sociais</vt:lpstr>
      <vt:lpstr>CURVA ABC - SERVIÇOS</vt:lpstr>
      <vt:lpstr>CURVA ABC - INSUMOS</vt:lpstr>
      <vt:lpstr>BDI!Area_de_impressao</vt:lpstr>
      <vt:lpstr>'Modelo Enc. Sociais'!Area_de_impressao</vt:lpstr>
      <vt:lpstr>'CURVA ABC - INSUMOS'!Titulos_de_impressao</vt:lpstr>
      <vt:lpstr>'CURVA ABC - SERVIÇOS'!Titulos_de_impressao</vt:lpstr>
      <vt:lpstr>'Orçamento com BDI'!Titulos_de_impressao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 Hypolito Lins Cabral Ribeiro</cp:lastModifiedBy>
  <cp:revision>2</cp:revision>
  <cp:lastPrinted>2024-06-20T19:26:33Z</cp:lastPrinted>
  <dcterms:created xsi:type="dcterms:W3CDTF">2024-06-13T20:10:21Z</dcterms:created>
  <dcterms:modified xsi:type="dcterms:W3CDTF">2024-06-20T19:27:50Z</dcterms:modified>
  <dc:language>pt-BR</dc:language>
</cp:coreProperties>
</file>